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S:\Policy &amp; Partnerships\Nonprofit Task Force\Indirect Implementation Task Force\Cost Manual\"/>
    </mc:Choice>
  </mc:AlternateContent>
  <xr:revisionPtr revIDLastSave="0" documentId="8_{DFEA8BF8-AA60-49BA-9834-F8AAEAA96A9C}" xr6:coauthVersionLast="36" xr6:coauthVersionMax="36" xr10:uidLastSave="{00000000-0000-0000-0000-000000000000}"/>
  <workbookProtection workbookAlgorithmName="SHA-512" workbookHashValue="jsjZpGgd/cWeEAPYbWtmLI0OJ018IflrSIiDf2f0SDRXdPLjSkxfLiD6BA4G5KPWwgiCQbPeAX4EVnoocVTgYw==" workbookSaltValue="UdGJoSujzvqPmc9MgeiAVQ==" workbookSpinCount="100000" lockStructure="1"/>
  <bookViews>
    <workbookView xWindow="0" yWindow="0" windowWidth="24720" windowHeight="12225" tabRatio="900" xr2:uid="{00000000-000D-0000-FFFF-FFFF00000000}"/>
  </bookViews>
  <sheets>
    <sheet name="Costs Summary" sheetId="1" r:id="rId1"/>
    <sheet name="Mixed Costs Analysis" sheetId="25" r:id="rId2"/>
    <sheet name="500 Personal Services - Split" sheetId="5" r:id="rId3"/>
    <sheet name="600 Fringe Benefits - Split (1)" sheetId="29" r:id="rId4"/>
    <sheet name="600 Fringe Benefits - Split (2)" sheetId="8" r:id="rId5"/>
    <sheet name="1800 Professional Svcs - Split" sheetId="9" r:id="rId6"/>
    <sheet name="Indirect Costs Analysis" sheetId="20" r:id="rId7"/>
    <sheet name="Schedule of ICR" sheetId="4" r:id="rId8"/>
  </sheets>
  <definedNames>
    <definedName name="_xlnm._FilterDatabase" localSheetId="0" hidden="1">'Costs Summary'!$A$1:$D$27</definedName>
    <definedName name="_xlnm._FilterDatabase" localSheetId="6" hidden="1">'Indirect Costs Analysis'!$A$1:$F$22</definedName>
    <definedName name="_xlnm._FilterDatabase" localSheetId="1" hidden="1">'Mixed Costs Analysis'!$A$1:$D$9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4" l="1"/>
  <c r="B19" i="4"/>
  <c r="D21" i="20"/>
  <c r="B13" i="4" s="1"/>
  <c r="C21" i="20"/>
  <c r="B12" i="4" s="1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E2" i="20"/>
  <c r="B10" i="9"/>
  <c r="B9" i="9"/>
  <c r="C6" i="9"/>
  <c r="C18" i="29"/>
  <c r="E17" i="29"/>
  <c r="G17" i="29" s="1"/>
  <c r="G16" i="29"/>
  <c r="E16" i="29"/>
  <c r="E15" i="29"/>
  <c r="G15" i="29" s="1"/>
  <c r="G14" i="29"/>
  <c r="E14" i="29"/>
  <c r="E13" i="29"/>
  <c r="G13" i="29" s="1"/>
  <c r="G12" i="29"/>
  <c r="E12" i="29"/>
  <c r="E11" i="29"/>
  <c r="G11" i="29" s="1"/>
  <c r="E10" i="29"/>
  <c r="G10" i="29" s="1"/>
  <c r="E9" i="29"/>
  <c r="G9" i="29" s="1"/>
  <c r="E8" i="29"/>
  <c r="G8" i="29" s="1"/>
  <c r="G7" i="29"/>
  <c r="E6" i="29"/>
  <c r="G6" i="29" s="1"/>
  <c r="E5" i="29"/>
  <c r="G5" i="29" s="1"/>
  <c r="E4" i="29"/>
  <c r="G4" i="29" s="1"/>
  <c r="F3" i="29"/>
  <c r="G3" i="29" s="1"/>
  <c r="F18" i="5"/>
  <c r="B21" i="5" s="1"/>
  <c r="C18" i="5"/>
  <c r="E17" i="5"/>
  <c r="G17" i="5" s="1"/>
  <c r="E16" i="5"/>
  <c r="G16" i="5" s="1"/>
  <c r="E15" i="5"/>
  <c r="G15" i="5" s="1"/>
  <c r="E14" i="5"/>
  <c r="G14" i="5" s="1"/>
  <c r="E13" i="5"/>
  <c r="G13" i="5" s="1"/>
  <c r="E12" i="5"/>
  <c r="G12" i="5" s="1"/>
  <c r="E11" i="5"/>
  <c r="G11" i="5" s="1"/>
  <c r="E10" i="5"/>
  <c r="G10" i="5" s="1"/>
  <c r="E9" i="5"/>
  <c r="G9" i="5" s="1"/>
  <c r="E8" i="5"/>
  <c r="G8" i="5" s="1"/>
  <c r="G7" i="5"/>
  <c r="E6" i="5"/>
  <c r="G6" i="5" s="1"/>
  <c r="E5" i="5"/>
  <c r="G5" i="5" s="1"/>
  <c r="E4" i="5"/>
  <c r="G4" i="5" s="1"/>
  <c r="F3" i="5"/>
  <c r="G3" i="5" s="1"/>
  <c r="C9" i="25"/>
  <c r="G8" i="25"/>
  <c r="F7" i="25"/>
  <c r="E7" i="25"/>
  <c r="G7" i="25" s="1"/>
  <c r="G6" i="25"/>
  <c r="G5" i="25"/>
  <c r="G2" i="25"/>
  <c r="B32" i="1"/>
  <c r="B31" i="1"/>
  <c r="B30" i="1"/>
  <c r="C26" i="1"/>
  <c r="B8" i="4" s="1"/>
  <c r="B11" i="9" l="1"/>
  <c r="E21" i="20"/>
  <c r="B33" i="1"/>
  <c r="F18" i="29"/>
  <c r="B21" i="29" s="1"/>
  <c r="B14" i="4"/>
  <c r="B26" i="4" s="1"/>
  <c r="E18" i="5"/>
  <c r="E3" i="25" s="1"/>
  <c r="E18" i="29"/>
  <c r="B22" i="29" s="1"/>
  <c r="B18" i="4"/>
  <c r="B22" i="4" s="1"/>
  <c r="B27" i="4" s="1"/>
  <c r="B28" i="4" s="1"/>
  <c r="B5" i="4" s="1"/>
  <c r="C2" i="8"/>
  <c r="G18" i="5"/>
  <c r="G18" i="29"/>
  <c r="F3" i="25"/>
  <c r="F4" i="25" l="1"/>
  <c r="B22" i="5"/>
  <c r="C3" i="8" s="1"/>
  <c r="C4" i="8" s="1"/>
  <c r="B23" i="29"/>
  <c r="E4" i="25"/>
  <c r="G4" i="25"/>
  <c r="G3" i="25"/>
  <c r="E9" i="25"/>
  <c r="F9" i="25"/>
  <c r="B23" i="5"/>
  <c r="D2" i="8" l="1"/>
  <c r="D3" i="8"/>
  <c r="E3" i="8" s="1"/>
  <c r="G9" i="25"/>
  <c r="E2" i="8"/>
  <c r="E4" i="8" s="1"/>
  <c r="D4" i="8"/>
</calcChain>
</file>

<file path=xl/sharedStrings.xml><?xml version="1.0" encoding="utf-8"?>
<sst xmlns="http://schemas.openxmlformats.org/spreadsheetml/2006/main" count="267" uniqueCount="117">
  <si>
    <t>Account Code</t>
  </si>
  <si>
    <t>Account Code Title</t>
  </si>
  <si>
    <t>Advertising and Public Relations</t>
  </si>
  <si>
    <t>Audit Services</t>
  </si>
  <si>
    <t>Depreciation</t>
  </si>
  <si>
    <t>Entertainment Costs</t>
  </si>
  <si>
    <t>Fines, Penalties, Damages and Other Settlements</t>
  </si>
  <si>
    <t>Interest</t>
  </si>
  <si>
    <t>Maintenance and Repair Costs</t>
  </si>
  <si>
    <t>Participant Support Costs</t>
  </si>
  <si>
    <t>Professional Service Costs</t>
  </si>
  <si>
    <t>Publication and Printing Costs</t>
  </si>
  <si>
    <t>Recruiting Costs</t>
  </si>
  <si>
    <t>Rental Costs of Real Property and Equipment</t>
  </si>
  <si>
    <t>Taxes (including Value Added Tax)</t>
  </si>
  <si>
    <t>Transportation Costs</t>
  </si>
  <si>
    <t>Total</t>
  </si>
  <si>
    <t>Bad Debts</t>
  </si>
  <si>
    <t>Fundraising and Investment Management Costs</t>
  </si>
  <si>
    <t>Direct</t>
  </si>
  <si>
    <t>Indirect</t>
  </si>
  <si>
    <t xml:space="preserve">$2,000 of costs were incurred for organization-wide advertising and public relations. </t>
  </si>
  <si>
    <t>All costs were incurred for debts which have been determined to be uncollectable.</t>
  </si>
  <si>
    <t>$25,000 of costs were incurred for organization-wide entertainment, sporting events, and alcohol beverages not attributed to a program or award.</t>
  </si>
  <si>
    <t>All costs were incurred for violations of, alleged violations of, or failure to comply with laws and regulations.</t>
  </si>
  <si>
    <t>All costs were incurred for organization-wide fundraising and endowment drives incurred to raise capital or obtain contributions.</t>
  </si>
  <si>
    <t>All costs were incurred for interest on borrowed capital and temporary use of endowment funds.</t>
  </si>
  <si>
    <t>$2,000 of costs were incurred for federal income taxes.</t>
  </si>
  <si>
    <t>Account Code 500</t>
  </si>
  <si>
    <t>Administrative Assistant</t>
  </si>
  <si>
    <t>Account Code 600</t>
  </si>
  <si>
    <t>Fringe Split</t>
  </si>
  <si>
    <t>Percentage</t>
  </si>
  <si>
    <t>Program Consultant</t>
  </si>
  <si>
    <t>Program Education Specialist I</t>
  </si>
  <si>
    <t>Program Education Specialist II</t>
  </si>
  <si>
    <t>Program Outreach Worker I</t>
  </si>
  <si>
    <t>Program Outreach Worker II</t>
  </si>
  <si>
    <t>Executive Director</t>
  </si>
  <si>
    <t>Case Worker I</t>
  </si>
  <si>
    <t>Case Worker II</t>
  </si>
  <si>
    <t>Case Worker III</t>
  </si>
  <si>
    <t>Program Manager II</t>
  </si>
  <si>
    <t>Program Manager III</t>
  </si>
  <si>
    <t>Program Manager I</t>
  </si>
  <si>
    <t>Fiscal Year</t>
  </si>
  <si>
    <t>Indirect Cost Rate</t>
  </si>
  <si>
    <t>20XX</t>
  </si>
  <si>
    <t>Provider Name</t>
  </si>
  <si>
    <t>Sample Provider</t>
  </si>
  <si>
    <t>Simplified Allocation Method (SAM)</t>
  </si>
  <si>
    <t>SAM Indirect Cost Rate</t>
  </si>
  <si>
    <t>Materials and Supplies Costs</t>
  </si>
  <si>
    <t>Travel Costs</t>
  </si>
  <si>
    <t>Youth Counselor I</t>
  </si>
  <si>
    <t>Youth Counselor II</t>
  </si>
  <si>
    <t>Classification</t>
  </si>
  <si>
    <t>Mixed</t>
  </si>
  <si>
    <t>Detailed Split Analysis</t>
  </si>
  <si>
    <t>Summary Split Analysis</t>
  </si>
  <si>
    <t>Indirect Compensation - Personal Services</t>
  </si>
  <si>
    <t xml:space="preserve">Direct Compensation - Personal Services </t>
  </si>
  <si>
    <t>(A)</t>
  </si>
  <si>
    <t>(B)</t>
  </si>
  <si>
    <t xml:space="preserve">(C) </t>
  </si>
  <si>
    <t>(D)</t>
  </si>
  <si>
    <t xml:space="preserve">(D) = (B) - (C) </t>
  </si>
  <si>
    <t>(E) = (A) - (B)</t>
  </si>
  <si>
    <t>(F)</t>
  </si>
  <si>
    <t>(G)</t>
  </si>
  <si>
    <t>(H)</t>
  </si>
  <si>
    <t>(I) = (E) - (F) - (G) - (H)</t>
  </si>
  <si>
    <t>(I)</t>
  </si>
  <si>
    <t>(D) / (I)</t>
  </si>
  <si>
    <t>Source: Rate Summary</t>
  </si>
  <si>
    <t>Cost</t>
  </si>
  <si>
    <t>Distorting Items, such as Subcontracts</t>
  </si>
  <si>
    <t>Source: Costs Summary</t>
  </si>
  <si>
    <t>Source: Indirect Costs Analysis</t>
  </si>
  <si>
    <t>Total Costs</t>
  </si>
  <si>
    <t>Indirect Costs</t>
  </si>
  <si>
    <t xml:space="preserve">Direct Costs </t>
  </si>
  <si>
    <t>Total Indirect Costs</t>
  </si>
  <si>
    <t>Unallowable Indirect Costs</t>
  </si>
  <si>
    <t>Total Allowable Indirect Costs</t>
  </si>
  <si>
    <t>Total Direct Costs</t>
  </si>
  <si>
    <t>Capital Expenditures and Equipment</t>
  </si>
  <si>
    <t>Taxes</t>
  </si>
  <si>
    <t>Memberships and Subscriptions Costs</t>
  </si>
  <si>
    <t>Interest Costs</t>
  </si>
  <si>
    <t>Insurance Costs</t>
  </si>
  <si>
    <t>Depreciation Costs</t>
  </si>
  <si>
    <t>Advertising and Public Relations Costs</t>
  </si>
  <si>
    <t>Allowable Costs</t>
  </si>
  <si>
    <t>Direct 
Costs</t>
  </si>
  <si>
    <t>Indirect 
Costs</t>
  </si>
  <si>
    <t>Total 
Costs</t>
  </si>
  <si>
    <t>Direct
Cost</t>
  </si>
  <si>
    <t>Indirect
Cost</t>
  </si>
  <si>
    <t>Total
Cost</t>
  </si>
  <si>
    <t>Legal Services</t>
  </si>
  <si>
    <t>Indirect
Costs</t>
  </si>
  <si>
    <t>Unallowable Indirect Costs Notes</t>
  </si>
  <si>
    <t>Accounting Services</t>
  </si>
  <si>
    <t>Compensation Costs—Personal Services</t>
  </si>
  <si>
    <t>Compensation Costs—Fringe Benefits</t>
  </si>
  <si>
    <t>Compensation Costs — Personal Services</t>
  </si>
  <si>
    <t>Compensation Costs — Fringe Benefits</t>
  </si>
  <si>
    <t>Compensation Costs —
Personal Services</t>
  </si>
  <si>
    <t>Compensation Costs—
Fringe Benefits</t>
  </si>
  <si>
    <t>Total
Costs</t>
  </si>
  <si>
    <t>Costs</t>
  </si>
  <si>
    <t xml:space="preserve">Direct Cost Base </t>
  </si>
  <si>
    <t>Direct Cost Base</t>
  </si>
  <si>
    <t>Account Code 1800</t>
  </si>
  <si>
    <t>Conference, Training, and Education Costs</t>
  </si>
  <si>
    <t>SCHEDULE OF INDIRECT COST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</si>
</sst>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>
      <alignment vertical="top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>
      <alignment vertical="top"/>
    </xf>
    <xf numFmtId="44" fontId="6" fillId="0" borderId="0" applyFont="0" applyFill="0" applyBorder="0" applyAlignment="0" applyProtection="0">
      <alignment vertical="top"/>
    </xf>
    <xf numFmtId="0" fontId="6" fillId="0" borderId="0">
      <alignment vertical="top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top"/>
    </xf>
    <xf numFmtId="0" fontId="4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64" fontId="0" fillId="0" borderId="2" xfId="0" applyNumberFormat="1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1" xfId="0" applyNumberFormat="1" applyBorder="1"/>
    <xf numFmtId="9" fontId="0" fillId="0" borderId="0" xfId="2" applyFont="1" applyAlignment="1">
      <alignment horizontal="center"/>
    </xf>
    <xf numFmtId="44" fontId="0" fillId="0" borderId="0" xfId="1" applyFont="1"/>
    <xf numFmtId="0" fontId="7" fillId="0" borderId="0" xfId="3" applyFont="1"/>
    <xf numFmtId="44" fontId="4" fillId="0" borderId="1" xfId="5" applyFont="1" applyFill="1" applyBorder="1" applyAlignment="1">
      <alignment horizontal="right" vertical="center"/>
    </xf>
    <xf numFmtId="44" fontId="4" fillId="0" borderId="2" xfId="5" applyFont="1" applyFill="1" applyBorder="1" applyAlignment="1">
      <alignment horizontal="right" vertical="center"/>
    </xf>
    <xf numFmtId="44" fontId="4" fillId="0" borderId="4" xfId="5" applyFont="1" applyFill="1" applyBorder="1" applyAlignment="1">
      <alignment horizontal="right" vertical="center"/>
    </xf>
    <xf numFmtId="10" fontId="5" fillId="0" borderId="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10" fontId="5" fillId="0" borderId="14" xfId="3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44" fontId="0" fillId="0" borderId="1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6" fillId="0" borderId="0" xfId="4" applyFont="1">
      <alignment vertical="top"/>
    </xf>
    <xf numFmtId="44" fontId="4" fillId="0" borderId="0" xfId="3" applyNumberFormat="1" applyFont="1"/>
    <xf numFmtId="0" fontId="10" fillId="0" borderId="0" xfId="0" applyFont="1" applyAlignment="1">
      <alignment vertical="top"/>
    </xf>
    <xf numFmtId="0" fontId="10" fillId="0" borderId="0" xfId="0" applyFont="1"/>
    <xf numFmtId="0" fontId="5" fillId="0" borderId="9" xfId="3" applyFont="1" applyBorder="1" applyAlignment="1">
      <alignment horizontal="left"/>
    </xf>
    <xf numFmtId="0" fontId="5" fillId="0" borderId="11" xfId="3" applyFont="1" applyBorder="1" applyAlignment="1">
      <alignment horizontal="left"/>
    </xf>
    <xf numFmtId="0" fontId="5" fillId="0" borderId="13" xfId="3" applyFont="1" applyBorder="1" applyAlignment="1">
      <alignment horizontal="left"/>
    </xf>
    <xf numFmtId="0" fontId="5" fillId="0" borderId="0" xfId="3" applyFont="1" applyBorder="1" applyAlignment="1">
      <alignment horizontal="right"/>
    </xf>
    <xf numFmtId="0" fontId="11" fillId="0" borderId="1" xfId="3" applyFont="1" applyBorder="1"/>
    <xf numFmtId="0" fontId="11" fillId="0" borderId="8" xfId="3" applyFont="1" applyBorder="1"/>
    <xf numFmtId="0" fontId="11" fillId="0" borderId="4" xfId="3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ill="1" applyBorder="1" applyAlignment="1">
      <alignment vertical="center" wrapText="1"/>
    </xf>
    <xf numFmtId="44" fontId="0" fillId="0" borderId="1" xfId="0" applyNumberFormat="1" applyBorder="1" applyAlignment="1">
      <alignment vertical="center"/>
    </xf>
    <xf numFmtId="10" fontId="0" fillId="0" borderId="1" xfId="2" applyNumberFormat="1" applyFont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10" fontId="0" fillId="0" borderId="2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4" fontId="0" fillId="0" borderId="2" xfId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1" fillId="0" borderId="15" xfId="3" applyFont="1" applyBorder="1"/>
    <xf numFmtId="44" fontId="4" fillId="0" borderId="15" xfId="5" applyFont="1" applyFill="1" applyBorder="1" applyAlignment="1">
      <alignment horizontal="left" vertical="center" wrapText="1"/>
    </xf>
    <xf numFmtId="44" fontId="4" fillId="0" borderId="8" xfId="5" applyFont="1" applyFill="1" applyBorder="1" applyAlignment="1">
      <alignment horizontal="left" vertical="center" wrapText="1"/>
    </xf>
    <xf numFmtId="44" fontId="4" fillId="0" borderId="1" xfId="5" applyFont="1" applyFill="1" applyBorder="1" applyAlignment="1">
      <alignment horizontal="left" vertical="center" wrapText="1"/>
    </xf>
    <xf numFmtId="44" fontId="5" fillId="0" borderId="4" xfId="5" applyFont="1" applyFill="1" applyBorder="1" applyAlignment="1">
      <alignment horizontal="right" vertical="center"/>
    </xf>
    <xf numFmtId="44" fontId="5" fillId="0" borderId="4" xfId="5" applyFont="1" applyFill="1" applyBorder="1" applyAlignment="1">
      <alignment horizontal="left" vertical="center" wrapText="1"/>
    </xf>
    <xf numFmtId="0" fontId="8" fillId="0" borderId="4" xfId="3" applyFont="1" applyBorder="1"/>
    <xf numFmtId="44" fontId="4" fillId="0" borderId="3" xfId="5" applyFont="1" applyFill="1" applyBorder="1" applyAlignment="1">
      <alignment horizontal="right"/>
    </xf>
    <xf numFmtId="44" fontId="4" fillId="0" borderId="1" xfId="5" applyFont="1" applyFill="1" applyBorder="1" applyAlignment="1">
      <alignment horizontal="right"/>
    </xf>
    <xf numFmtId="44" fontId="4" fillId="0" borderId="2" xfId="5" applyFont="1" applyFill="1" applyBorder="1" applyAlignment="1">
      <alignment horizontal="right"/>
    </xf>
    <xf numFmtId="44" fontId="5" fillId="0" borderId="4" xfId="5" applyFont="1" applyFill="1" applyBorder="1" applyAlignment="1">
      <alignment horizontal="right"/>
    </xf>
    <xf numFmtId="44" fontId="4" fillId="0" borderId="15" xfId="5" applyFont="1" applyFill="1" applyBorder="1" applyAlignment="1">
      <alignment horizontal="left" wrapText="1"/>
    </xf>
    <xf numFmtId="44" fontId="4" fillId="0" borderId="3" xfId="5" applyFont="1" applyFill="1" applyBorder="1" applyAlignment="1">
      <alignment horizontal="left" wrapText="1"/>
    </xf>
    <xf numFmtId="44" fontId="4" fillId="0" borderId="8" xfId="5" applyFont="1" applyFill="1" applyBorder="1" applyAlignment="1">
      <alignment horizontal="left" wrapText="1"/>
    </xf>
    <xf numFmtId="44" fontId="5" fillId="0" borderId="4" xfId="5" applyFont="1" applyFill="1" applyBorder="1" applyAlignment="1">
      <alignment horizontal="left" wrapText="1"/>
    </xf>
    <xf numFmtId="10" fontId="5" fillId="0" borderId="4" xfId="6" applyNumberFormat="1" applyFont="1" applyFill="1" applyBorder="1" applyAlignment="1">
      <alignment horizontal="right" vertical="center" wrapText="1"/>
    </xf>
    <xf numFmtId="10" fontId="8" fillId="0" borderId="4" xfId="7" applyNumberFormat="1" applyFont="1" applyFill="1" applyBorder="1" applyAlignment="1">
      <alignment horizontal="right" vertical="center" wrapText="1"/>
    </xf>
    <xf numFmtId="44" fontId="4" fillId="0" borderId="4" xfId="3" applyNumberFormat="1" applyFont="1" applyBorder="1"/>
    <xf numFmtId="44" fontId="4" fillId="0" borderId="2" xfId="5" applyFont="1" applyFill="1" applyBorder="1" applyAlignment="1">
      <alignment horizontal="left" vertical="center" wrapText="1"/>
    </xf>
    <xf numFmtId="0" fontId="11" fillId="0" borderId="2" xfId="3" applyFont="1" applyBorder="1"/>
    <xf numFmtId="44" fontId="5" fillId="0" borderId="1" xfId="5" applyFont="1" applyFill="1" applyBorder="1" applyAlignment="1">
      <alignment horizontal="right" vertical="center"/>
    </xf>
    <xf numFmtId="44" fontId="5" fillId="0" borderId="1" xfId="5" applyFont="1" applyFill="1" applyBorder="1" applyAlignment="1">
      <alignment horizontal="left" vertical="center" wrapText="1"/>
    </xf>
    <xf numFmtId="44" fontId="0" fillId="0" borderId="0" xfId="0" applyNumberFormat="1" applyFill="1"/>
    <xf numFmtId="44" fontId="0" fillId="0" borderId="1" xfId="0" applyNumberFormat="1" applyFill="1" applyBorder="1"/>
    <xf numFmtId="0" fontId="9" fillId="0" borderId="0" xfId="0" applyFont="1" applyFill="1" applyAlignment="1">
      <alignment horizontal="right"/>
    </xf>
    <xf numFmtId="0" fontId="0" fillId="0" borderId="1" xfId="0" applyBorder="1" applyAlignment="1">
      <alignment horizontal="center"/>
    </xf>
    <xf numFmtId="0" fontId="5" fillId="3" borderId="16" xfId="3" applyFont="1" applyFill="1" applyBorder="1" applyAlignment="1">
      <alignment horizontal="center"/>
    </xf>
    <xf numFmtId="0" fontId="5" fillId="3" borderId="17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10" fillId="3" borderId="0" xfId="0" applyFont="1" applyFill="1" applyAlignment="1">
      <alignment vertical="top"/>
    </xf>
    <xf numFmtId="0" fontId="10" fillId="3" borderId="0" xfId="0" applyFont="1" applyFill="1"/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0" fontId="5" fillId="2" borderId="5" xfId="3" applyFont="1" applyFill="1" applyBorder="1" applyAlignment="1">
      <alignment horizontal="center"/>
    </xf>
    <xf numFmtId="0" fontId="5" fillId="2" borderId="6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</cellXfs>
  <cellStyles count="16">
    <cellStyle name="Currency" xfId="1" builtinId="4"/>
    <cellStyle name="Currency 2" xfId="11" xr:uid="{00000000-0005-0000-0000-000001000000}"/>
    <cellStyle name="Currency 2 2 2" xfId="5" xr:uid="{00000000-0005-0000-0000-000002000000}"/>
    <cellStyle name="Currency 2 3" xfId="8" xr:uid="{00000000-0005-0000-0000-000003000000}"/>
    <cellStyle name="Normal" xfId="0" builtinId="0"/>
    <cellStyle name="Normal 10 2" xfId="3" xr:uid="{00000000-0005-0000-0000-000005000000}"/>
    <cellStyle name="Normal 2 2 3" xfId="12" xr:uid="{00000000-0005-0000-0000-000006000000}"/>
    <cellStyle name="Normal 2 3" xfId="10" xr:uid="{00000000-0005-0000-0000-000007000000}"/>
    <cellStyle name="Normal 21" xfId="4" xr:uid="{00000000-0005-0000-0000-000008000000}"/>
    <cellStyle name="Normal 4 2" xfId="15" xr:uid="{00000000-0005-0000-0000-000009000000}"/>
    <cellStyle name="Percent" xfId="2" builtinId="5"/>
    <cellStyle name="Percent 2" xfId="14" xr:uid="{00000000-0005-0000-0000-00000B000000}"/>
    <cellStyle name="Percent 2 2 5" xfId="6" xr:uid="{00000000-0005-0000-0000-00000C000000}"/>
    <cellStyle name="Percent 2 2 6" xfId="7" xr:uid="{00000000-0005-0000-0000-00000D000000}"/>
    <cellStyle name="Percent 4 2" xfId="13" xr:uid="{00000000-0005-0000-0000-00000E000000}"/>
    <cellStyle name="Warning Text 3" xfId="9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Normal="100" workbookViewId="0">
      <selection activeCell="E32" sqref="E32"/>
    </sheetView>
  </sheetViews>
  <sheetFormatPr defaultRowHeight="15" x14ac:dyDescent="0.25"/>
  <cols>
    <col min="1" max="1" width="13.28515625" style="2" bestFit="1" customWidth="1"/>
    <col min="2" max="2" width="45.7109375" bestFit="1" customWidth="1"/>
    <col min="3" max="3" width="24.85546875" bestFit="1" customWidth="1"/>
    <col min="4" max="4" width="12.7109375" style="2" bestFit="1" customWidth="1"/>
  </cols>
  <sheetData>
    <row r="1" spans="1:4" s="1" customFormat="1" x14ac:dyDescent="0.25">
      <c r="A1" s="4" t="s">
        <v>0</v>
      </c>
      <c r="B1" s="4" t="s">
        <v>1</v>
      </c>
      <c r="C1" s="4" t="s">
        <v>75</v>
      </c>
      <c r="D1" s="4" t="s">
        <v>56</v>
      </c>
    </row>
    <row r="2" spans="1:4" x14ac:dyDescent="0.25">
      <c r="A2" s="5">
        <v>100</v>
      </c>
      <c r="B2" s="6" t="s">
        <v>92</v>
      </c>
      <c r="C2" s="7">
        <v>5000</v>
      </c>
      <c r="D2" s="66" t="s">
        <v>57</v>
      </c>
    </row>
    <row r="3" spans="1:4" x14ac:dyDescent="0.25">
      <c r="A3" s="5">
        <v>200</v>
      </c>
      <c r="B3" s="6" t="s">
        <v>3</v>
      </c>
      <c r="C3" s="7">
        <v>2000</v>
      </c>
      <c r="D3" s="66" t="s">
        <v>20</v>
      </c>
    </row>
    <row r="4" spans="1:4" x14ac:dyDescent="0.25">
      <c r="A4" s="5">
        <v>300</v>
      </c>
      <c r="B4" s="6" t="s">
        <v>17</v>
      </c>
      <c r="C4" s="7">
        <v>5000</v>
      </c>
      <c r="D4" s="66" t="s">
        <v>20</v>
      </c>
    </row>
    <row r="5" spans="1:4" x14ac:dyDescent="0.25">
      <c r="A5" s="5">
        <v>400</v>
      </c>
      <c r="B5" s="6" t="s">
        <v>86</v>
      </c>
      <c r="C5" s="7">
        <v>31000</v>
      </c>
      <c r="D5" s="66" t="s">
        <v>19</v>
      </c>
    </row>
    <row r="6" spans="1:4" x14ac:dyDescent="0.25">
      <c r="A6" s="5">
        <v>500</v>
      </c>
      <c r="B6" s="6" t="s">
        <v>104</v>
      </c>
      <c r="C6" s="7">
        <v>625000</v>
      </c>
      <c r="D6" s="66" t="s">
        <v>57</v>
      </c>
    </row>
    <row r="7" spans="1:4" x14ac:dyDescent="0.25">
      <c r="A7" s="5">
        <v>600</v>
      </c>
      <c r="B7" s="6" t="s">
        <v>105</v>
      </c>
      <c r="C7" s="7">
        <v>100000</v>
      </c>
      <c r="D7" s="66" t="s">
        <v>57</v>
      </c>
    </row>
    <row r="8" spans="1:4" x14ac:dyDescent="0.25">
      <c r="A8" s="5">
        <v>700</v>
      </c>
      <c r="B8" s="6" t="s">
        <v>115</v>
      </c>
      <c r="C8" s="7">
        <v>12000</v>
      </c>
      <c r="D8" s="66" t="s">
        <v>57</v>
      </c>
    </row>
    <row r="9" spans="1:4" x14ac:dyDescent="0.25">
      <c r="A9" s="5">
        <v>800</v>
      </c>
      <c r="B9" s="6" t="s">
        <v>91</v>
      </c>
      <c r="C9" s="7">
        <v>5000</v>
      </c>
      <c r="D9" s="66" t="s">
        <v>20</v>
      </c>
    </row>
    <row r="10" spans="1:4" x14ac:dyDescent="0.25">
      <c r="A10" s="5">
        <v>900</v>
      </c>
      <c r="B10" s="6" t="s">
        <v>5</v>
      </c>
      <c r="C10" s="7">
        <v>30000</v>
      </c>
      <c r="D10" s="66" t="s">
        <v>57</v>
      </c>
    </row>
    <row r="11" spans="1:4" x14ac:dyDescent="0.25">
      <c r="A11" s="5">
        <v>1000</v>
      </c>
      <c r="B11" s="6" t="s">
        <v>6</v>
      </c>
      <c r="C11" s="7">
        <v>1000</v>
      </c>
      <c r="D11" s="66" t="s">
        <v>20</v>
      </c>
    </row>
    <row r="12" spans="1:4" x14ac:dyDescent="0.25">
      <c r="A12" s="5">
        <v>1100</v>
      </c>
      <c r="B12" s="6" t="s">
        <v>18</v>
      </c>
      <c r="C12" s="7">
        <v>1000</v>
      </c>
      <c r="D12" s="66" t="s">
        <v>20</v>
      </c>
    </row>
    <row r="13" spans="1:4" x14ac:dyDescent="0.25">
      <c r="A13" s="5">
        <v>1200</v>
      </c>
      <c r="B13" s="6" t="s">
        <v>90</v>
      </c>
      <c r="C13" s="7">
        <v>10000</v>
      </c>
      <c r="D13" s="66" t="s">
        <v>19</v>
      </c>
    </row>
    <row r="14" spans="1:4" x14ac:dyDescent="0.25">
      <c r="A14" s="5">
        <v>1300</v>
      </c>
      <c r="B14" s="6" t="s">
        <v>89</v>
      </c>
      <c r="C14" s="7">
        <v>2000</v>
      </c>
      <c r="D14" s="66" t="s">
        <v>20</v>
      </c>
    </row>
    <row r="15" spans="1:4" x14ac:dyDescent="0.25">
      <c r="A15" s="5">
        <v>1400</v>
      </c>
      <c r="B15" s="6" t="s">
        <v>8</v>
      </c>
      <c r="C15" s="7">
        <v>5000</v>
      </c>
      <c r="D15" s="66" t="s">
        <v>20</v>
      </c>
    </row>
    <row r="16" spans="1:4" x14ac:dyDescent="0.25">
      <c r="A16" s="5">
        <v>1500</v>
      </c>
      <c r="B16" s="6" t="s">
        <v>52</v>
      </c>
      <c r="C16" s="7">
        <v>2000</v>
      </c>
      <c r="D16" s="66" t="s">
        <v>20</v>
      </c>
    </row>
    <row r="17" spans="1:4" x14ac:dyDescent="0.25">
      <c r="A17" s="5">
        <v>1600</v>
      </c>
      <c r="B17" s="6" t="s">
        <v>88</v>
      </c>
      <c r="C17" s="7">
        <v>1000</v>
      </c>
      <c r="D17" s="66" t="s">
        <v>19</v>
      </c>
    </row>
    <row r="18" spans="1:4" x14ac:dyDescent="0.25">
      <c r="A18" s="5">
        <v>1700</v>
      </c>
      <c r="B18" s="6" t="s">
        <v>9</v>
      </c>
      <c r="C18" s="7">
        <v>5000</v>
      </c>
      <c r="D18" s="66" t="s">
        <v>19</v>
      </c>
    </row>
    <row r="19" spans="1:4" x14ac:dyDescent="0.25">
      <c r="A19" s="5">
        <v>1800</v>
      </c>
      <c r="B19" s="6" t="s">
        <v>10</v>
      </c>
      <c r="C19" s="7">
        <v>70000</v>
      </c>
      <c r="D19" s="66" t="s">
        <v>57</v>
      </c>
    </row>
    <row r="20" spans="1:4" x14ac:dyDescent="0.25">
      <c r="A20" s="5">
        <v>1900</v>
      </c>
      <c r="B20" s="6" t="s">
        <v>11</v>
      </c>
      <c r="C20" s="7">
        <v>2000</v>
      </c>
      <c r="D20" s="66" t="s">
        <v>20</v>
      </c>
    </row>
    <row r="21" spans="1:4" x14ac:dyDescent="0.25">
      <c r="A21" s="5">
        <v>2000</v>
      </c>
      <c r="B21" s="6" t="s">
        <v>12</v>
      </c>
      <c r="C21" s="7">
        <v>2000</v>
      </c>
      <c r="D21" s="66" t="s">
        <v>20</v>
      </c>
    </row>
    <row r="22" spans="1:4" x14ac:dyDescent="0.25">
      <c r="A22" s="5">
        <v>2100</v>
      </c>
      <c r="B22" s="6" t="s">
        <v>13</v>
      </c>
      <c r="C22" s="7">
        <v>70000</v>
      </c>
      <c r="D22" s="66" t="s">
        <v>57</v>
      </c>
    </row>
    <row r="23" spans="1:4" x14ac:dyDescent="0.25">
      <c r="A23" s="5">
        <v>2200</v>
      </c>
      <c r="B23" s="6" t="s">
        <v>87</v>
      </c>
      <c r="C23" s="7">
        <v>3000</v>
      </c>
      <c r="D23" s="66" t="s">
        <v>20</v>
      </c>
    </row>
    <row r="24" spans="1:4" x14ac:dyDescent="0.25">
      <c r="A24" s="5">
        <v>2300</v>
      </c>
      <c r="B24" s="6" t="s">
        <v>15</v>
      </c>
      <c r="C24" s="7">
        <v>1000</v>
      </c>
      <c r="D24" s="66" t="s">
        <v>20</v>
      </c>
    </row>
    <row r="25" spans="1:4" ht="15.75" thickBot="1" x14ac:dyDescent="0.3">
      <c r="A25" s="8">
        <v>2400</v>
      </c>
      <c r="B25" s="9" t="s">
        <v>53</v>
      </c>
      <c r="C25" s="10">
        <v>10000</v>
      </c>
      <c r="D25" s="12" t="s">
        <v>19</v>
      </c>
    </row>
    <row r="26" spans="1:4" ht="15.75" thickTop="1" x14ac:dyDescent="0.25">
      <c r="B26" t="s">
        <v>16</v>
      </c>
      <c r="C26" s="90">
        <f>SUM(C2:C25)</f>
        <v>1000000</v>
      </c>
    </row>
    <row r="27" spans="1:4" x14ac:dyDescent="0.25">
      <c r="C27" s="24"/>
    </row>
    <row r="29" spans="1:4" x14ac:dyDescent="0.25">
      <c r="A29" s="99" t="s">
        <v>59</v>
      </c>
      <c r="B29" s="100"/>
    </row>
    <row r="30" spans="1:4" x14ac:dyDescent="0.25">
      <c r="A30" s="45" t="s">
        <v>20</v>
      </c>
      <c r="B30" s="13">
        <f>SUM(C3,C4,C9,C11,C12,C14,C15,C16,C20,C21,C23,C24)</f>
        <v>31000</v>
      </c>
    </row>
    <row r="31" spans="1:4" x14ac:dyDescent="0.25">
      <c r="A31" s="45" t="s">
        <v>19</v>
      </c>
      <c r="B31" s="13">
        <f>SUM(C5,C13,C17:C18,C25)</f>
        <v>57000</v>
      </c>
    </row>
    <row r="32" spans="1:4" x14ac:dyDescent="0.25">
      <c r="A32" s="45" t="s">
        <v>57</v>
      </c>
      <c r="B32" s="13">
        <f>SUM(C2,C6,C7,C8,C10,C19,C22)</f>
        <v>912000</v>
      </c>
      <c r="D32"/>
    </row>
    <row r="33" spans="1:4" x14ac:dyDescent="0.25">
      <c r="A33" s="45" t="s">
        <v>16</v>
      </c>
      <c r="B33" s="91">
        <f>SUM(B30:B32)</f>
        <v>1000000</v>
      </c>
      <c r="D33"/>
    </row>
    <row r="34" spans="1:4" x14ac:dyDescent="0.25">
      <c r="B34" s="24"/>
      <c r="C34" s="24"/>
      <c r="D34"/>
    </row>
  </sheetData>
  <mergeCells count="1">
    <mergeCell ref="A29:B29"/>
  </mergeCells>
  <pageMargins left="0.7" right="0.7" top="0.75" bottom="0.75" header="0.3" footer="0.3"/>
  <pageSetup orientation="portrait" r:id="rId1"/>
  <customProperties>
    <customPr name="KSheetIndex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zoomScaleNormal="100" workbookViewId="0">
      <selection activeCell="F5" sqref="F5"/>
    </sheetView>
  </sheetViews>
  <sheetFormatPr defaultRowHeight="15" x14ac:dyDescent="0.25"/>
  <cols>
    <col min="1" max="1" width="8" style="2" customWidth="1"/>
    <col min="2" max="2" width="41.42578125" bestFit="1" customWidth="1"/>
    <col min="3" max="3" width="12.5703125" customWidth="1"/>
    <col min="4" max="4" width="12.7109375" style="2" bestFit="1" customWidth="1"/>
    <col min="5" max="7" width="12.5703125" bestFit="1" customWidth="1"/>
  </cols>
  <sheetData>
    <row r="1" spans="1:7" s="1" customFormat="1" ht="30" x14ac:dyDescent="0.25">
      <c r="A1" s="27" t="s">
        <v>0</v>
      </c>
      <c r="B1" s="27" t="s">
        <v>1</v>
      </c>
      <c r="C1" s="27" t="s">
        <v>111</v>
      </c>
      <c r="D1" s="27" t="s">
        <v>56</v>
      </c>
      <c r="E1" s="27" t="s">
        <v>94</v>
      </c>
      <c r="F1" s="27" t="s">
        <v>95</v>
      </c>
      <c r="G1" s="27" t="s">
        <v>96</v>
      </c>
    </row>
    <row r="2" spans="1:7" s="1" customFormat="1" x14ac:dyDescent="0.25">
      <c r="A2" s="5">
        <v>100</v>
      </c>
      <c r="B2" s="6" t="s">
        <v>92</v>
      </c>
      <c r="C2" s="7">
        <v>5000</v>
      </c>
      <c r="D2" s="66" t="s">
        <v>57</v>
      </c>
      <c r="E2" s="32">
        <v>3000</v>
      </c>
      <c r="F2" s="32">
        <v>2000</v>
      </c>
      <c r="G2" s="32">
        <f t="shared" ref="G2:G7" si="0">SUM(E2:F2)</f>
        <v>5000</v>
      </c>
    </row>
    <row r="3" spans="1:7" x14ac:dyDescent="0.25">
      <c r="A3" s="28">
        <v>500</v>
      </c>
      <c r="B3" s="25" t="s">
        <v>104</v>
      </c>
      <c r="C3" s="29">
        <v>625000</v>
      </c>
      <c r="D3" s="32" t="s">
        <v>57</v>
      </c>
      <c r="E3" s="32">
        <f>'500 Personal Services - Split'!E18</f>
        <v>567000</v>
      </c>
      <c r="F3" s="32">
        <f>'500 Personal Services - Split'!F18</f>
        <v>58000</v>
      </c>
      <c r="G3" s="32">
        <f t="shared" si="0"/>
        <v>625000</v>
      </c>
    </row>
    <row r="4" spans="1:7" x14ac:dyDescent="0.25">
      <c r="A4" s="28">
        <v>600</v>
      </c>
      <c r="B4" s="25" t="s">
        <v>105</v>
      </c>
      <c r="C4" s="29">
        <v>100000</v>
      </c>
      <c r="D4" s="32" t="s">
        <v>57</v>
      </c>
      <c r="E4" s="32">
        <f>'600 Fringe Benefits - Split (1)'!E18</f>
        <v>90720</v>
      </c>
      <c r="F4" s="32">
        <f>'600 Fringe Benefits - Split (1)'!F18</f>
        <v>9280</v>
      </c>
      <c r="G4" s="32">
        <f t="shared" si="0"/>
        <v>100000</v>
      </c>
    </row>
    <row r="5" spans="1:7" x14ac:dyDescent="0.25">
      <c r="A5" s="5">
        <v>700</v>
      </c>
      <c r="B5" s="6" t="s">
        <v>115</v>
      </c>
      <c r="C5" s="7">
        <v>12000</v>
      </c>
      <c r="D5" s="93" t="s">
        <v>57</v>
      </c>
      <c r="E5" s="32">
        <v>10000</v>
      </c>
      <c r="F5" s="32">
        <v>2000</v>
      </c>
      <c r="G5" s="32">
        <f>SUM(E5:F5)</f>
        <v>12000</v>
      </c>
    </row>
    <row r="6" spans="1:7" x14ac:dyDescent="0.25">
      <c r="A6" s="5">
        <v>900</v>
      </c>
      <c r="B6" s="6" t="s">
        <v>5</v>
      </c>
      <c r="C6" s="7">
        <v>30000</v>
      </c>
      <c r="D6" s="66" t="s">
        <v>57</v>
      </c>
      <c r="E6" s="32">
        <v>5000</v>
      </c>
      <c r="F6" s="32">
        <v>25000</v>
      </c>
      <c r="G6" s="32">
        <f t="shared" si="0"/>
        <v>30000</v>
      </c>
    </row>
    <row r="7" spans="1:7" x14ac:dyDescent="0.25">
      <c r="A7" s="28">
        <v>1800</v>
      </c>
      <c r="B7" s="25" t="s">
        <v>10</v>
      </c>
      <c r="C7" s="29">
        <v>70000</v>
      </c>
      <c r="D7" s="32" t="s">
        <v>57</v>
      </c>
      <c r="E7" s="32">
        <f>SUM('1800 Professional Svcs - Split'!C5)</f>
        <v>66000</v>
      </c>
      <c r="F7" s="32">
        <f>SUM('1800 Professional Svcs - Split'!C3:C4)</f>
        <v>4000</v>
      </c>
      <c r="G7" s="32">
        <f t="shared" si="0"/>
        <v>70000</v>
      </c>
    </row>
    <row r="8" spans="1:7" ht="15.75" thickBot="1" x14ac:dyDescent="0.3">
      <c r="A8" s="30">
        <v>2100</v>
      </c>
      <c r="B8" s="26" t="s">
        <v>13</v>
      </c>
      <c r="C8" s="31">
        <v>70000</v>
      </c>
      <c r="D8" s="33" t="s">
        <v>57</v>
      </c>
      <c r="E8" s="33">
        <v>65000</v>
      </c>
      <c r="F8" s="33">
        <v>5000</v>
      </c>
      <c r="G8" s="33">
        <f t="shared" ref="G8" si="1">SUM(E8:F8)</f>
        <v>70000</v>
      </c>
    </row>
    <row r="9" spans="1:7" ht="15.75" thickTop="1" x14ac:dyDescent="0.25">
      <c r="B9" t="s">
        <v>16</v>
      </c>
      <c r="C9" s="3">
        <f>SUM(C2:C8)</f>
        <v>912000</v>
      </c>
      <c r="D9" s="3"/>
      <c r="E9" s="3">
        <f t="shared" ref="E9:G9" si="2">SUM(E2:E8)</f>
        <v>806720</v>
      </c>
      <c r="F9" s="3">
        <f t="shared" si="2"/>
        <v>105280</v>
      </c>
      <c r="G9" s="3">
        <f t="shared" si="2"/>
        <v>912000</v>
      </c>
    </row>
  </sheetData>
  <pageMargins left="0.7" right="0.7" top="0.75" bottom="0.75" header="0.3" footer="0.3"/>
  <pageSetup orientation="portrait" r:id="rId1"/>
  <customProperties>
    <customPr name="KSheetIndex" r:id="rId2"/>
  </customProperties>
  <ignoredErrors>
    <ignoredError sqref="F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zoomScaleNormal="100" workbookViewId="0">
      <selection activeCell="F14" sqref="F14"/>
    </sheetView>
  </sheetViews>
  <sheetFormatPr defaultRowHeight="15" x14ac:dyDescent="0.25"/>
  <cols>
    <col min="1" max="1" width="9" bestFit="1" customWidth="1"/>
    <col min="2" max="2" width="23" customWidth="1"/>
    <col min="3" max="3" width="12.5703125" bestFit="1" customWidth="1"/>
    <col min="4" max="4" width="12.7109375" bestFit="1" customWidth="1"/>
    <col min="5" max="5" width="12.5703125" bestFit="1" customWidth="1"/>
    <col min="6" max="6" width="11.5703125" bestFit="1" customWidth="1"/>
    <col min="7" max="7" width="12.5703125" bestFit="1" customWidth="1"/>
    <col min="8" max="10" width="12.7109375" customWidth="1"/>
    <col min="11" max="11" width="9.140625" customWidth="1"/>
  </cols>
  <sheetData>
    <row r="1" spans="1:10" x14ac:dyDescent="0.25">
      <c r="A1" s="101" t="s">
        <v>58</v>
      </c>
      <c r="B1" s="102"/>
      <c r="C1" s="102"/>
      <c r="D1" s="102"/>
      <c r="E1" s="102"/>
      <c r="F1" s="102"/>
      <c r="G1" s="102"/>
      <c r="H1" s="54"/>
      <c r="I1" s="54"/>
      <c r="J1" s="54"/>
    </row>
    <row r="2" spans="1:10" ht="30" x14ac:dyDescent="0.25">
      <c r="A2" s="27" t="s">
        <v>28</v>
      </c>
      <c r="B2" s="27" t="s">
        <v>106</v>
      </c>
      <c r="C2" s="27" t="s">
        <v>75</v>
      </c>
      <c r="D2" s="27" t="s">
        <v>56</v>
      </c>
      <c r="E2" s="27" t="s">
        <v>97</v>
      </c>
      <c r="F2" s="27" t="s">
        <v>98</v>
      </c>
      <c r="G2" s="27" t="s">
        <v>99</v>
      </c>
      <c r="H2" s="55"/>
      <c r="I2" s="55"/>
      <c r="J2" s="55"/>
    </row>
    <row r="3" spans="1:10" ht="30" x14ac:dyDescent="0.25">
      <c r="A3" s="28">
        <v>501</v>
      </c>
      <c r="B3" s="25" t="s">
        <v>29</v>
      </c>
      <c r="C3" s="29">
        <v>28000</v>
      </c>
      <c r="D3" s="52" t="s">
        <v>20</v>
      </c>
      <c r="E3" s="29">
        <v>0</v>
      </c>
      <c r="F3" s="29">
        <f>C3</f>
        <v>28000</v>
      </c>
      <c r="G3" s="56">
        <f>SUM(E3:F3)</f>
        <v>28000</v>
      </c>
      <c r="H3" s="54"/>
      <c r="I3" s="54"/>
      <c r="J3" s="54"/>
    </row>
    <row r="4" spans="1:10" x14ac:dyDescent="0.25">
      <c r="A4" s="28">
        <v>502</v>
      </c>
      <c r="B4" s="25" t="s">
        <v>39</v>
      </c>
      <c r="C4" s="29">
        <v>35000</v>
      </c>
      <c r="D4" s="52" t="s">
        <v>19</v>
      </c>
      <c r="E4" s="29">
        <f t="shared" ref="E4:E17" si="0">C4</f>
        <v>35000</v>
      </c>
      <c r="F4" s="29">
        <v>0</v>
      </c>
      <c r="G4" s="56">
        <f t="shared" ref="G4:G17" si="1">SUM(E4:F4)</f>
        <v>35000</v>
      </c>
      <c r="H4" s="54"/>
      <c r="I4" s="54"/>
      <c r="J4" s="54"/>
    </row>
    <row r="5" spans="1:10" x14ac:dyDescent="0.25">
      <c r="A5" s="28">
        <v>503</v>
      </c>
      <c r="B5" s="25" t="s">
        <v>40</v>
      </c>
      <c r="C5" s="29">
        <v>35000</v>
      </c>
      <c r="D5" s="52" t="s">
        <v>19</v>
      </c>
      <c r="E5" s="29">
        <f t="shared" si="0"/>
        <v>35000</v>
      </c>
      <c r="F5" s="29">
        <v>0</v>
      </c>
      <c r="G5" s="56">
        <f t="shared" si="1"/>
        <v>35000</v>
      </c>
      <c r="H5" s="54"/>
      <c r="I5" s="54"/>
      <c r="J5" s="54"/>
    </row>
    <row r="6" spans="1:10" x14ac:dyDescent="0.25">
      <c r="A6" s="28">
        <v>504</v>
      </c>
      <c r="B6" s="25" t="s">
        <v>41</v>
      </c>
      <c r="C6" s="29">
        <v>35000</v>
      </c>
      <c r="D6" s="52" t="s">
        <v>19</v>
      </c>
      <c r="E6" s="29">
        <f t="shared" si="0"/>
        <v>35000</v>
      </c>
      <c r="F6" s="29">
        <v>0</v>
      </c>
      <c r="G6" s="56">
        <f t="shared" si="1"/>
        <v>35000</v>
      </c>
      <c r="H6" s="54"/>
      <c r="I6" s="54"/>
      <c r="J6" s="54"/>
    </row>
    <row r="7" spans="1:10" x14ac:dyDescent="0.25">
      <c r="A7" s="28">
        <v>505</v>
      </c>
      <c r="B7" s="25" t="s">
        <v>38</v>
      </c>
      <c r="C7" s="29">
        <v>45000</v>
      </c>
      <c r="D7" s="52" t="s">
        <v>57</v>
      </c>
      <c r="E7" s="29">
        <v>15000</v>
      </c>
      <c r="F7" s="29">
        <v>30000</v>
      </c>
      <c r="G7" s="56">
        <f t="shared" si="1"/>
        <v>45000</v>
      </c>
      <c r="H7" s="54"/>
      <c r="I7" s="54"/>
      <c r="J7" s="54"/>
    </row>
    <row r="8" spans="1:10" ht="30" x14ac:dyDescent="0.25">
      <c r="A8" s="28">
        <v>506</v>
      </c>
      <c r="B8" s="25" t="s">
        <v>34</v>
      </c>
      <c r="C8" s="29">
        <v>30000</v>
      </c>
      <c r="D8" s="52" t="s">
        <v>19</v>
      </c>
      <c r="E8" s="29">
        <f t="shared" si="0"/>
        <v>30000</v>
      </c>
      <c r="F8" s="29">
        <v>0</v>
      </c>
      <c r="G8" s="56">
        <f t="shared" si="1"/>
        <v>30000</v>
      </c>
      <c r="H8" s="54"/>
      <c r="I8" s="54"/>
      <c r="J8" s="54"/>
    </row>
    <row r="9" spans="1:10" ht="30" x14ac:dyDescent="0.25">
      <c r="A9" s="28">
        <v>507</v>
      </c>
      <c r="B9" s="25" t="s">
        <v>35</v>
      </c>
      <c r="C9" s="29">
        <v>30000</v>
      </c>
      <c r="D9" s="52" t="s">
        <v>19</v>
      </c>
      <c r="E9" s="29">
        <f t="shared" si="0"/>
        <v>30000</v>
      </c>
      <c r="F9" s="29">
        <v>0</v>
      </c>
      <c r="G9" s="56">
        <f t="shared" si="1"/>
        <v>30000</v>
      </c>
      <c r="H9" s="54"/>
      <c r="I9" s="54"/>
      <c r="J9" s="54"/>
    </row>
    <row r="10" spans="1:10" ht="30" x14ac:dyDescent="0.25">
      <c r="A10" s="28">
        <v>508</v>
      </c>
      <c r="B10" s="25" t="s">
        <v>35</v>
      </c>
      <c r="C10" s="29">
        <v>35000</v>
      </c>
      <c r="D10" s="52" t="s">
        <v>19</v>
      </c>
      <c r="E10" s="29">
        <f t="shared" si="0"/>
        <v>35000</v>
      </c>
      <c r="F10" s="29">
        <v>0</v>
      </c>
      <c r="G10" s="56">
        <f t="shared" si="1"/>
        <v>35000</v>
      </c>
      <c r="H10" s="54"/>
      <c r="I10" s="54"/>
      <c r="J10" s="54"/>
    </row>
    <row r="11" spans="1:10" x14ac:dyDescent="0.25">
      <c r="A11" s="28">
        <v>509</v>
      </c>
      <c r="B11" s="25" t="s">
        <v>44</v>
      </c>
      <c r="C11" s="29">
        <v>55000</v>
      </c>
      <c r="D11" s="52" t="s">
        <v>19</v>
      </c>
      <c r="E11" s="29">
        <f t="shared" si="0"/>
        <v>55000</v>
      </c>
      <c r="F11" s="29">
        <v>0</v>
      </c>
      <c r="G11" s="56">
        <f t="shared" si="1"/>
        <v>55000</v>
      </c>
      <c r="H11" s="54"/>
      <c r="I11" s="54"/>
      <c r="J11" s="54"/>
    </row>
    <row r="12" spans="1:10" x14ac:dyDescent="0.25">
      <c r="A12" s="28">
        <v>510</v>
      </c>
      <c r="B12" s="25" t="s">
        <v>42</v>
      </c>
      <c r="C12" s="29">
        <v>60000</v>
      </c>
      <c r="D12" s="52" t="s">
        <v>19</v>
      </c>
      <c r="E12" s="29">
        <f t="shared" si="0"/>
        <v>60000</v>
      </c>
      <c r="F12" s="29">
        <v>0</v>
      </c>
      <c r="G12" s="56">
        <f t="shared" si="1"/>
        <v>60000</v>
      </c>
      <c r="H12" s="54"/>
      <c r="I12" s="54"/>
      <c r="J12" s="54"/>
    </row>
    <row r="13" spans="1:10" x14ac:dyDescent="0.25">
      <c r="A13" s="28">
        <v>511</v>
      </c>
      <c r="B13" s="25" t="s">
        <v>43</v>
      </c>
      <c r="C13" s="29">
        <v>75000</v>
      </c>
      <c r="D13" s="52" t="s">
        <v>19</v>
      </c>
      <c r="E13" s="29">
        <f t="shared" si="0"/>
        <v>75000</v>
      </c>
      <c r="F13" s="29">
        <v>0</v>
      </c>
      <c r="G13" s="56">
        <f t="shared" si="1"/>
        <v>75000</v>
      </c>
      <c r="H13" s="54"/>
      <c r="I13" s="54"/>
      <c r="J13" s="54"/>
    </row>
    <row r="14" spans="1:10" ht="30" x14ac:dyDescent="0.25">
      <c r="A14" s="28">
        <v>512</v>
      </c>
      <c r="B14" s="25" t="s">
        <v>36</v>
      </c>
      <c r="C14" s="29">
        <v>37000</v>
      </c>
      <c r="D14" s="52" t="s">
        <v>19</v>
      </c>
      <c r="E14" s="29">
        <f t="shared" si="0"/>
        <v>37000</v>
      </c>
      <c r="F14" s="29">
        <v>0</v>
      </c>
      <c r="G14" s="56">
        <f t="shared" si="1"/>
        <v>37000</v>
      </c>
      <c r="H14" s="54"/>
      <c r="I14" s="54"/>
      <c r="J14" s="54"/>
    </row>
    <row r="15" spans="1:10" ht="30" x14ac:dyDescent="0.25">
      <c r="A15" s="28">
        <v>513</v>
      </c>
      <c r="B15" s="25" t="s">
        <v>37</v>
      </c>
      <c r="C15" s="29">
        <v>40000</v>
      </c>
      <c r="D15" s="52" t="s">
        <v>19</v>
      </c>
      <c r="E15" s="29">
        <f t="shared" si="0"/>
        <v>40000</v>
      </c>
      <c r="F15" s="29">
        <v>0</v>
      </c>
      <c r="G15" s="56">
        <f t="shared" si="1"/>
        <v>40000</v>
      </c>
      <c r="H15" s="54"/>
      <c r="I15" s="54"/>
      <c r="J15" s="54"/>
    </row>
    <row r="16" spans="1:10" x14ac:dyDescent="0.25">
      <c r="A16" s="28">
        <v>514</v>
      </c>
      <c r="B16" s="25" t="s">
        <v>54</v>
      </c>
      <c r="C16" s="29">
        <v>40000</v>
      </c>
      <c r="D16" s="52" t="s">
        <v>19</v>
      </c>
      <c r="E16" s="29">
        <f t="shared" si="0"/>
        <v>40000</v>
      </c>
      <c r="F16" s="29">
        <v>0</v>
      </c>
      <c r="G16" s="56">
        <f t="shared" si="1"/>
        <v>40000</v>
      </c>
      <c r="H16" s="54"/>
      <c r="I16" s="54"/>
      <c r="J16" s="54"/>
    </row>
    <row r="17" spans="1:10" ht="15.75" thickBot="1" x14ac:dyDescent="0.3">
      <c r="A17" s="30">
        <v>515</v>
      </c>
      <c r="B17" s="26" t="s">
        <v>55</v>
      </c>
      <c r="C17" s="31">
        <v>45000</v>
      </c>
      <c r="D17" s="53" t="s">
        <v>19</v>
      </c>
      <c r="E17" s="31">
        <f t="shared" si="0"/>
        <v>45000</v>
      </c>
      <c r="F17" s="31">
        <v>0</v>
      </c>
      <c r="G17" s="57">
        <f t="shared" si="1"/>
        <v>45000</v>
      </c>
      <c r="H17" s="54"/>
      <c r="I17" s="54"/>
      <c r="J17" s="54"/>
    </row>
    <row r="18" spans="1:10" ht="15.75" thickTop="1" x14ac:dyDescent="0.25">
      <c r="A18" s="2"/>
      <c r="B18" t="s">
        <v>16</v>
      </c>
      <c r="C18" s="3">
        <f>SUM(C3:C17)</f>
        <v>625000</v>
      </c>
      <c r="D18" s="3"/>
      <c r="E18" s="3">
        <f>SUM(E3:E17)</f>
        <v>567000</v>
      </c>
      <c r="F18" s="3">
        <f t="shared" ref="F18:G18" si="2">SUM(F3:F17)</f>
        <v>58000</v>
      </c>
      <c r="G18" s="3">
        <f t="shared" si="2"/>
        <v>625000</v>
      </c>
      <c r="H18" s="2"/>
      <c r="I18" s="2"/>
      <c r="J18" s="2"/>
    </row>
    <row r="20" spans="1:10" x14ac:dyDescent="0.25">
      <c r="A20" s="101" t="s">
        <v>59</v>
      </c>
      <c r="B20" s="101"/>
    </row>
    <row r="21" spans="1:10" x14ac:dyDescent="0.25">
      <c r="A21" s="46" t="s">
        <v>20</v>
      </c>
      <c r="B21" s="13">
        <f>F18</f>
        <v>58000</v>
      </c>
    </row>
    <row r="22" spans="1:10" x14ac:dyDescent="0.25">
      <c r="A22" s="46" t="s">
        <v>19</v>
      </c>
      <c r="B22" s="13">
        <f>E18</f>
        <v>567000</v>
      </c>
    </row>
    <row r="23" spans="1:10" x14ac:dyDescent="0.25">
      <c r="A23" s="46" t="s">
        <v>16</v>
      </c>
      <c r="B23" s="13">
        <f>SUM(B21:B22)</f>
        <v>625000</v>
      </c>
    </row>
  </sheetData>
  <sortState ref="A2:D23">
    <sortCondition ref="B1"/>
  </sortState>
  <mergeCells count="2">
    <mergeCell ref="A20:B20"/>
    <mergeCell ref="A1:G1"/>
  </mergeCells>
  <pageMargins left="0.7" right="0.7" top="0.75" bottom="0.75" header="0.3" footer="0.3"/>
  <customProperties>
    <customPr name="KSheetIndex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zoomScaleNormal="100" workbookViewId="0">
      <selection sqref="A1:G1"/>
    </sheetView>
  </sheetViews>
  <sheetFormatPr defaultRowHeight="15" x14ac:dyDescent="0.25"/>
  <cols>
    <col min="1" max="1" width="9.42578125" customWidth="1"/>
    <col min="2" max="2" width="25.5703125" bestFit="1" customWidth="1"/>
    <col min="3" max="3" width="12.5703125" bestFit="1" customWidth="1"/>
    <col min="4" max="4" width="12.7109375" bestFit="1" customWidth="1"/>
    <col min="5" max="5" width="11.5703125" bestFit="1" customWidth="1"/>
    <col min="6" max="6" width="10.5703125" bestFit="1" customWidth="1"/>
    <col min="7" max="7" width="12.5703125" bestFit="1" customWidth="1"/>
  </cols>
  <sheetData>
    <row r="1" spans="1:7" x14ac:dyDescent="0.25">
      <c r="A1" s="101" t="s">
        <v>58</v>
      </c>
      <c r="B1" s="102"/>
      <c r="C1" s="102"/>
      <c r="D1" s="102"/>
      <c r="E1" s="102"/>
      <c r="F1" s="102"/>
      <c r="G1" s="102"/>
    </row>
    <row r="2" spans="1:7" ht="30" x14ac:dyDescent="0.25">
      <c r="A2" s="27" t="s">
        <v>30</v>
      </c>
      <c r="B2" s="27" t="s">
        <v>107</v>
      </c>
      <c r="C2" s="27" t="s">
        <v>75</v>
      </c>
      <c r="D2" s="27" t="s">
        <v>56</v>
      </c>
      <c r="E2" s="27" t="s">
        <v>94</v>
      </c>
      <c r="F2" s="27" t="s">
        <v>80</v>
      </c>
      <c r="G2" s="27" t="s">
        <v>110</v>
      </c>
    </row>
    <row r="3" spans="1:7" ht="30" x14ac:dyDescent="0.25">
      <c r="A3" s="58">
        <v>601</v>
      </c>
      <c r="B3" s="25" t="s">
        <v>29</v>
      </c>
      <c r="C3" s="59">
        <v>4480</v>
      </c>
      <c r="D3" s="60" t="s">
        <v>20</v>
      </c>
      <c r="E3" s="59">
        <v>0</v>
      </c>
      <c r="F3" s="59">
        <f>C3</f>
        <v>4480</v>
      </c>
      <c r="G3" s="61">
        <f>SUM(E3:F3)</f>
        <v>4480</v>
      </c>
    </row>
    <row r="4" spans="1:7" x14ac:dyDescent="0.25">
      <c r="A4" s="58">
        <v>602</v>
      </c>
      <c r="B4" s="25" t="s">
        <v>39</v>
      </c>
      <c r="C4" s="59">
        <v>5600</v>
      </c>
      <c r="D4" s="60" t="s">
        <v>19</v>
      </c>
      <c r="E4" s="59">
        <f>C4</f>
        <v>5600</v>
      </c>
      <c r="F4" s="59">
        <v>0</v>
      </c>
      <c r="G4" s="61">
        <f t="shared" ref="G4:G17" si="0">SUM(E4:F4)</f>
        <v>5600</v>
      </c>
    </row>
    <row r="5" spans="1:7" x14ac:dyDescent="0.25">
      <c r="A5" s="58">
        <v>603</v>
      </c>
      <c r="B5" s="25" t="s">
        <v>40</v>
      </c>
      <c r="C5" s="59">
        <v>5600</v>
      </c>
      <c r="D5" s="60" t="s">
        <v>19</v>
      </c>
      <c r="E5" s="59">
        <f t="shared" ref="E5:E17" si="1">C5</f>
        <v>5600</v>
      </c>
      <c r="F5" s="59">
        <v>0</v>
      </c>
      <c r="G5" s="61">
        <f t="shared" si="0"/>
        <v>5600</v>
      </c>
    </row>
    <row r="6" spans="1:7" x14ac:dyDescent="0.25">
      <c r="A6" s="58">
        <v>604</v>
      </c>
      <c r="B6" s="25" t="s">
        <v>41</v>
      </c>
      <c r="C6" s="59">
        <v>5600</v>
      </c>
      <c r="D6" s="60" t="s">
        <v>19</v>
      </c>
      <c r="E6" s="59">
        <f t="shared" si="1"/>
        <v>5600</v>
      </c>
      <c r="F6" s="59">
        <v>0</v>
      </c>
      <c r="G6" s="61">
        <f t="shared" si="0"/>
        <v>5600</v>
      </c>
    </row>
    <row r="7" spans="1:7" x14ac:dyDescent="0.25">
      <c r="A7" s="58">
        <v>605</v>
      </c>
      <c r="B7" s="25" t="s">
        <v>38</v>
      </c>
      <c r="C7" s="59">
        <v>7200</v>
      </c>
      <c r="D7" s="60" t="s">
        <v>57</v>
      </c>
      <c r="E7" s="59">
        <v>2400</v>
      </c>
      <c r="F7" s="59">
        <v>4800</v>
      </c>
      <c r="G7" s="61">
        <f t="shared" si="0"/>
        <v>7200</v>
      </c>
    </row>
    <row r="8" spans="1:7" ht="30" x14ac:dyDescent="0.25">
      <c r="A8" s="58">
        <v>606</v>
      </c>
      <c r="B8" s="25" t="s">
        <v>34</v>
      </c>
      <c r="C8" s="59">
        <v>4800</v>
      </c>
      <c r="D8" s="60" t="s">
        <v>19</v>
      </c>
      <c r="E8" s="59">
        <f t="shared" si="1"/>
        <v>4800</v>
      </c>
      <c r="F8" s="59">
        <v>0</v>
      </c>
      <c r="G8" s="61">
        <f t="shared" si="0"/>
        <v>4800</v>
      </c>
    </row>
    <row r="9" spans="1:7" ht="30" x14ac:dyDescent="0.25">
      <c r="A9" s="58">
        <v>607</v>
      </c>
      <c r="B9" s="25" t="s">
        <v>35</v>
      </c>
      <c r="C9" s="59">
        <v>4800</v>
      </c>
      <c r="D9" s="60" t="s">
        <v>19</v>
      </c>
      <c r="E9" s="59">
        <f t="shared" si="1"/>
        <v>4800</v>
      </c>
      <c r="F9" s="59">
        <v>0</v>
      </c>
      <c r="G9" s="61">
        <f t="shared" si="0"/>
        <v>4800</v>
      </c>
    </row>
    <row r="10" spans="1:7" ht="30" x14ac:dyDescent="0.25">
      <c r="A10" s="58">
        <v>608</v>
      </c>
      <c r="B10" s="25" t="s">
        <v>35</v>
      </c>
      <c r="C10" s="59">
        <v>5600</v>
      </c>
      <c r="D10" s="60" t="s">
        <v>19</v>
      </c>
      <c r="E10" s="59">
        <f t="shared" si="1"/>
        <v>5600</v>
      </c>
      <c r="F10" s="59">
        <v>0</v>
      </c>
      <c r="G10" s="61">
        <f t="shared" si="0"/>
        <v>5600</v>
      </c>
    </row>
    <row r="11" spans="1:7" x14ac:dyDescent="0.25">
      <c r="A11" s="58">
        <v>609</v>
      </c>
      <c r="B11" s="25" t="s">
        <v>44</v>
      </c>
      <c r="C11" s="59">
        <v>8800</v>
      </c>
      <c r="D11" s="60" t="s">
        <v>19</v>
      </c>
      <c r="E11" s="59">
        <f t="shared" si="1"/>
        <v>8800</v>
      </c>
      <c r="F11" s="59">
        <v>0</v>
      </c>
      <c r="G11" s="61">
        <f t="shared" si="0"/>
        <v>8800</v>
      </c>
    </row>
    <row r="12" spans="1:7" x14ac:dyDescent="0.25">
      <c r="A12" s="58">
        <v>610</v>
      </c>
      <c r="B12" s="25" t="s">
        <v>42</v>
      </c>
      <c r="C12" s="59">
        <v>9600</v>
      </c>
      <c r="D12" s="60" t="s">
        <v>19</v>
      </c>
      <c r="E12" s="59">
        <f t="shared" si="1"/>
        <v>9600</v>
      </c>
      <c r="F12" s="59">
        <v>0</v>
      </c>
      <c r="G12" s="61">
        <f t="shared" si="0"/>
        <v>9600</v>
      </c>
    </row>
    <row r="13" spans="1:7" x14ac:dyDescent="0.25">
      <c r="A13" s="58">
        <v>611</v>
      </c>
      <c r="B13" s="25" t="s">
        <v>43</v>
      </c>
      <c r="C13" s="59">
        <v>12000</v>
      </c>
      <c r="D13" s="60" t="s">
        <v>19</v>
      </c>
      <c r="E13" s="59">
        <f t="shared" si="1"/>
        <v>12000</v>
      </c>
      <c r="F13" s="59">
        <v>0</v>
      </c>
      <c r="G13" s="61">
        <f t="shared" si="0"/>
        <v>12000</v>
      </c>
    </row>
    <row r="14" spans="1:7" ht="30" x14ac:dyDescent="0.25">
      <c r="A14" s="58">
        <v>612</v>
      </c>
      <c r="B14" s="25" t="s">
        <v>36</v>
      </c>
      <c r="C14" s="59">
        <v>5920</v>
      </c>
      <c r="D14" s="60" t="s">
        <v>19</v>
      </c>
      <c r="E14" s="59">
        <f t="shared" si="1"/>
        <v>5920</v>
      </c>
      <c r="F14" s="59">
        <v>0</v>
      </c>
      <c r="G14" s="61">
        <f t="shared" si="0"/>
        <v>5920</v>
      </c>
    </row>
    <row r="15" spans="1:7" ht="30" x14ac:dyDescent="0.25">
      <c r="A15" s="58">
        <v>613</v>
      </c>
      <c r="B15" s="25" t="s">
        <v>37</v>
      </c>
      <c r="C15" s="59">
        <v>6400</v>
      </c>
      <c r="D15" s="60" t="s">
        <v>19</v>
      </c>
      <c r="E15" s="59">
        <f t="shared" si="1"/>
        <v>6400</v>
      </c>
      <c r="F15" s="59">
        <v>0</v>
      </c>
      <c r="G15" s="61">
        <f t="shared" si="0"/>
        <v>6400</v>
      </c>
    </row>
    <row r="16" spans="1:7" x14ac:dyDescent="0.25">
      <c r="A16" s="58">
        <v>614</v>
      </c>
      <c r="B16" s="25" t="s">
        <v>54</v>
      </c>
      <c r="C16" s="59">
        <v>6400</v>
      </c>
      <c r="D16" s="60" t="s">
        <v>19</v>
      </c>
      <c r="E16" s="59">
        <f t="shared" si="1"/>
        <v>6400</v>
      </c>
      <c r="F16" s="59">
        <v>0</v>
      </c>
      <c r="G16" s="61">
        <f t="shared" si="0"/>
        <v>6400</v>
      </c>
    </row>
    <row r="17" spans="1:7" ht="15.75" thickBot="1" x14ac:dyDescent="0.3">
      <c r="A17" s="62">
        <v>615</v>
      </c>
      <c r="B17" s="26" t="s">
        <v>55</v>
      </c>
      <c r="C17" s="63">
        <v>7200</v>
      </c>
      <c r="D17" s="64" t="s">
        <v>19</v>
      </c>
      <c r="E17" s="63">
        <f t="shared" si="1"/>
        <v>7200</v>
      </c>
      <c r="F17" s="63">
        <v>0</v>
      </c>
      <c r="G17" s="65">
        <f t="shared" si="0"/>
        <v>7200</v>
      </c>
    </row>
    <row r="18" spans="1:7" ht="15.75" thickTop="1" x14ac:dyDescent="0.25">
      <c r="A18" s="2"/>
      <c r="B18" t="s">
        <v>16</v>
      </c>
      <c r="C18" s="3">
        <f>SUM(C3:C17)</f>
        <v>100000</v>
      </c>
      <c r="D18" s="3"/>
      <c r="E18" s="3">
        <f>SUM(E3:E17)</f>
        <v>90720</v>
      </c>
      <c r="F18" s="3">
        <f t="shared" ref="F18" si="2">SUM(F3:F17)</f>
        <v>9280</v>
      </c>
      <c r="G18" s="3">
        <f>SUM(G3:G17)</f>
        <v>100000</v>
      </c>
    </row>
    <row r="20" spans="1:7" x14ac:dyDescent="0.25">
      <c r="A20" s="101" t="s">
        <v>59</v>
      </c>
      <c r="B20" s="101"/>
    </row>
    <row r="21" spans="1:7" x14ac:dyDescent="0.25">
      <c r="A21" s="46" t="s">
        <v>20</v>
      </c>
      <c r="B21" s="13">
        <f>F18</f>
        <v>9280</v>
      </c>
    </row>
    <row r="22" spans="1:7" x14ac:dyDescent="0.25">
      <c r="A22" s="46" t="s">
        <v>19</v>
      </c>
      <c r="B22" s="13">
        <f>E18</f>
        <v>90720</v>
      </c>
    </row>
    <row r="23" spans="1:7" x14ac:dyDescent="0.25">
      <c r="A23" s="46" t="s">
        <v>16</v>
      </c>
      <c r="B23" s="13">
        <f>SUM(B21:B22)</f>
        <v>100000</v>
      </c>
    </row>
  </sheetData>
  <mergeCells count="2">
    <mergeCell ref="A1:G1"/>
    <mergeCell ref="A20:B20"/>
  </mergeCells>
  <pageMargins left="0.7" right="0.7" top="0.75" bottom="0.75" header="0.3" footer="0.3"/>
  <customProperties>
    <customPr name="KSheetIndex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workbookViewId="0">
      <selection activeCell="D2" sqref="D2"/>
    </sheetView>
  </sheetViews>
  <sheetFormatPr defaultRowHeight="15" x14ac:dyDescent="0.25"/>
  <cols>
    <col min="1" max="1" width="11" customWidth="1"/>
    <col min="2" max="2" width="25.5703125" customWidth="1"/>
    <col min="3" max="3" width="12.5703125" bestFit="1" customWidth="1"/>
    <col min="4" max="4" width="11" bestFit="1" customWidth="1"/>
    <col min="5" max="5" width="21.42578125" bestFit="1" customWidth="1"/>
  </cols>
  <sheetData>
    <row r="1" spans="1:5" ht="30" x14ac:dyDescent="0.25">
      <c r="A1" s="27" t="s">
        <v>30</v>
      </c>
      <c r="B1" s="27" t="s">
        <v>108</v>
      </c>
      <c r="C1" s="27" t="s">
        <v>75</v>
      </c>
      <c r="D1" s="27" t="s">
        <v>32</v>
      </c>
      <c r="E1" s="27" t="s">
        <v>109</v>
      </c>
    </row>
    <row r="2" spans="1:5" ht="30" customHeight="1" x14ac:dyDescent="0.25">
      <c r="A2" s="103" t="s">
        <v>31</v>
      </c>
      <c r="B2" s="47" t="s">
        <v>60</v>
      </c>
      <c r="C2" s="48">
        <f>'500 Personal Services - Split'!B21</f>
        <v>58000</v>
      </c>
      <c r="D2" s="49">
        <f>C2/C4</f>
        <v>9.2799999999999994E-2</v>
      </c>
      <c r="E2" s="32">
        <f>D2*100000</f>
        <v>9280</v>
      </c>
    </row>
    <row r="3" spans="1:5" ht="30.75" thickBot="1" x14ac:dyDescent="0.3">
      <c r="A3" s="104"/>
      <c r="B3" s="50" t="s">
        <v>61</v>
      </c>
      <c r="C3" s="31">
        <f>'500 Personal Services - Split'!B22</f>
        <v>567000</v>
      </c>
      <c r="D3" s="51">
        <f>C3/C4</f>
        <v>0.90720000000000001</v>
      </c>
      <c r="E3" s="33">
        <f>D3*100000</f>
        <v>90720</v>
      </c>
    </row>
    <row r="4" spans="1:5" ht="15.75" thickTop="1" x14ac:dyDescent="0.25">
      <c r="A4" s="2"/>
      <c r="B4" t="s">
        <v>16</v>
      </c>
      <c r="C4" s="3">
        <f>SUM(C2:C3)</f>
        <v>625000</v>
      </c>
      <c r="D4" s="14">
        <f>SUM(D2:D3)</f>
        <v>1</v>
      </c>
      <c r="E4" s="15">
        <f>SUM(E2:E3)</f>
        <v>100000</v>
      </c>
    </row>
  </sheetData>
  <sortState ref="A2:D16">
    <sortCondition ref="D1"/>
  </sortState>
  <mergeCells count="1">
    <mergeCell ref="A2:A3"/>
  </mergeCells>
  <pageMargins left="0.7" right="0.7" top="0.75" bottom="0.75" header="0.3" footer="0.3"/>
  <customProperties>
    <customPr name="KSheetIndex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workbookViewId="0">
      <selection activeCell="B3" sqref="B3"/>
    </sheetView>
  </sheetViews>
  <sheetFormatPr defaultRowHeight="15" x14ac:dyDescent="0.25"/>
  <cols>
    <col min="1" max="1" width="10.7109375" customWidth="1"/>
    <col min="2" max="2" width="24.42578125" bestFit="1" customWidth="1"/>
    <col min="3" max="3" width="11.5703125" bestFit="1" customWidth="1"/>
    <col min="4" max="4" width="12.7109375" bestFit="1" customWidth="1"/>
  </cols>
  <sheetData>
    <row r="1" spans="1:4" x14ac:dyDescent="0.25">
      <c r="A1" s="101" t="s">
        <v>58</v>
      </c>
      <c r="B1" s="101"/>
      <c r="C1" s="101"/>
      <c r="D1" s="101"/>
    </row>
    <row r="2" spans="1:4" ht="30" x14ac:dyDescent="0.25">
      <c r="A2" s="27" t="s">
        <v>114</v>
      </c>
      <c r="B2" s="4" t="s">
        <v>10</v>
      </c>
      <c r="C2" s="4" t="s">
        <v>75</v>
      </c>
      <c r="D2" s="4" t="s">
        <v>56</v>
      </c>
    </row>
    <row r="3" spans="1:4" x14ac:dyDescent="0.25">
      <c r="A3" s="5">
        <v>1801</v>
      </c>
      <c r="B3" s="6" t="s">
        <v>100</v>
      </c>
      <c r="C3" s="7">
        <v>2000</v>
      </c>
      <c r="D3" s="11" t="s">
        <v>20</v>
      </c>
    </row>
    <row r="4" spans="1:4" x14ac:dyDescent="0.25">
      <c r="A4" s="5">
        <v>1802</v>
      </c>
      <c r="B4" s="6" t="s">
        <v>103</v>
      </c>
      <c r="C4" s="7">
        <v>2000</v>
      </c>
      <c r="D4" s="11" t="s">
        <v>20</v>
      </c>
    </row>
    <row r="5" spans="1:4" ht="15.75" thickBot="1" x14ac:dyDescent="0.3">
      <c r="A5" s="8">
        <v>1803</v>
      </c>
      <c r="B5" s="9" t="s">
        <v>33</v>
      </c>
      <c r="C5" s="10">
        <v>66000</v>
      </c>
      <c r="D5" s="12" t="s">
        <v>19</v>
      </c>
    </row>
    <row r="6" spans="1:4" ht="15.75" thickTop="1" x14ac:dyDescent="0.25">
      <c r="A6" s="2"/>
      <c r="B6" t="s">
        <v>16</v>
      </c>
      <c r="C6" s="3">
        <f>SUM(C3:C5)</f>
        <v>70000</v>
      </c>
      <c r="D6" s="2"/>
    </row>
    <row r="8" spans="1:4" x14ac:dyDescent="0.25">
      <c r="A8" s="101" t="s">
        <v>59</v>
      </c>
      <c r="B8" s="101"/>
    </row>
    <row r="9" spans="1:4" x14ac:dyDescent="0.25">
      <c r="A9" s="6" t="s">
        <v>20</v>
      </c>
      <c r="B9" s="13">
        <f>SUM(C3,C4)</f>
        <v>4000</v>
      </c>
    </row>
    <row r="10" spans="1:4" x14ac:dyDescent="0.25">
      <c r="A10" s="6" t="s">
        <v>19</v>
      </c>
      <c r="B10" s="13">
        <f>C5</f>
        <v>66000</v>
      </c>
    </row>
    <row r="11" spans="1:4" x14ac:dyDescent="0.25">
      <c r="A11" s="6" t="s">
        <v>16</v>
      </c>
      <c r="B11" s="13">
        <f>SUM(B9:B10)</f>
        <v>70000</v>
      </c>
    </row>
  </sheetData>
  <mergeCells count="2">
    <mergeCell ref="A8:B8"/>
    <mergeCell ref="A1:D1"/>
  </mergeCells>
  <pageMargins left="0.7" right="0.7" top="0.75" bottom="0.75" header="0.3" footer="0.3"/>
  <pageSetup orientation="portrait" r:id="rId1"/>
  <customProperties>
    <customPr name="KSheetIndex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zoomScaleNormal="100" workbookViewId="0">
      <selection activeCell="B23" sqref="B23"/>
    </sheetView>
  </sheetViews>
  <sheetFormatPr defaultRowHeight="15" x14ac:dyDescent="0.25"/>
  <cols>
    <col min="1" max="1" width="8.140625" style="2" bestFit="1" customWidth="1"/>
    <col min="2" max="2" width="41.42578125" customWidth="1"/>
    <col min="3" max="3" width="14.28515625" customWidth="1"/>
    <col min="4" max="5" width="12.7109375" bestFit="1" customWidth="1"/>
    <col min="6" max="6" width="73" customWidth="1"/>
  </cols>
  <sheetData>
    <row r="1" spans="1:6" s="1" customFormat="1" ht="45" x14ac:dyDescent="0.25">
      <c r="A1" s="27" t="s">
        <v>0</v>
      </c>
      <c r="B1" s="27" t="s">
        <v>1</v>
      </c>
      <c r="C1" s="27" t="s">
        <v>101</v>
      </c>
      <c r="D1" s="27" t="s">
        <v>83</v>
      </c>
      <c r="E1" s="27" t="s">
        <v>93</v>
      </c>
      <c r="F1" s="4" t="s">
        <v>102</v>
      </c>
    </row>
    <row r="2" spans="1:6" ht="30" x14ac:dyDescent="0.25">
      <c r="A2" s="28">
        <v>100</v>
      </c>
      <c r="B2" s="25" t="s">
        <v>2</v>
      </c>
      <c r="C2" s="29">
        <v>2000</v>
      </c>
      <c r="D2" s="29">
        <v>2000</v>
      </c>
      <c r="E2" s="29">
        <f>C2-D2</f>
        <v>0</v>
      </c>
      <c r="F2" s="67" t="s">
        <v>21</v>
      </c>
    </row>
    <row r="3" spans="1:6" x14ac:dyDescent="0.25">
      <c r="A3" s="28">
        <v>200</v>
      </c>
      <c r="B3" s="25" t="s">
        <v>3</v>
      </c>
      <c r="C3" s="29">
        <v>2000</v>
      </c>
      <c r="D3" s="29">
        <v>0</v>
      </c>
      <c r="E3" s="29">
        <f t="shared" ref="E3:E20" si="0">C3-D3</f>
        <v>2000</v>
      </c>
      <c r="F3" s="67"/>
    </row>
    <row r="4" spans="1:6" ht="30" x14ac:dyDescent="0.25">
      <c r="A4" s="28">
        <v>300</v>
      </c>
      <c r="B4" s="25" t="s">
        <v>17</v>
      </c>
      <c r="C4" s="29">
        <v>5000</v>
      </c>
      <c r="D4" s="29">
        <v>5000</v>
      </c>
      <c r="E4" s="29">
        <f t="shared" si="0"/>
        <v>0</v>
      </c>
      <c r="F4" s="67" t="s">
        <v>22</v>
      </c>
    </row>
    <row r="5" spans="1:6" x14ac:dyDescent="0.25">
      <c r="A5" s="28">
        <v>500</v>
      </c>
      <c r="B5" s="25" t="s">
        <v>104</v>
      </c>
      <c r="C5" s="29">
        <v>58000</v>
      </c>
      <c r="D5" s="29">
        <v>0</v>
      </c>
      <c r="E5" s="29">
        <f t="shared" si="0"/>
        <v>58000</v>
      </c>
      <c r="F5" s="67"/>
    </row>
    <row r="6" spans="1:6" x14ac:dyDescent="0.25">
      <c r="A6" s="28">
        <v>600</v>
      </c>
      <c r="B6" s="25" t="s">
        <v>105</v>
      </c>
      <c r="C6" s="29">
        <v>9280</v>
      </c>
      <c r="D6" s="29">
        <v>0</v>
      </c>
      <c r="E6" s="29">
        <f t="shared" si="0"/>
        <v>9280</v>
      </c>
      <c r="F6" s="67"/>
    </row>
    <row r="7" spans="1:6" x14ac:dyDescent="0.25">
      <c r="A7" s="28">
        <v>700</v>
      </c>
      <c r="B7" s="25" t="s">
        <v>115</v>
      </c>
      <c r="C7" s="29">
        <v>2000</v>
      </c>
      <c r="D7" s="29">
        <v>0</v>
      </c>
      <c r="E7" s="29">
        <f t="shared" si="0"/>
        <v>2000</v>
      </c>
      <c r="F7" s="67"/>
    </row>
    <row r="8" spans="1:6" x14ac:dyDescent="0.25">
      <c r="A8" s="28">
        <v>800</v>
      </c>
      <c r="B8" s="25" t="s">
        <v>4</v>
      </c>
      <c r="C8" s="29">
        <v>5000</v>
      </c>
      <c r="D8" s="29">
        <v>0</v>
      </c>
      <c r="E8" s="29">
        <f t="shared" si="0"/>
        <v>5000</v>
      </c>
      <c r="F8" s="67"/>
    </row>
    <row r="9" spans="1:6" ht="30" x14ac:dyDescent="0.25">
      <c r="A9" s="28">
        <v>900</v>
      </c>
      <c r="B9" s="25" t="s">
        <v>5</v>
      </c>
      <c r="C9" s="29">
        <v>25000</v>
      </c>
      <c r="D9" s="29">
        <v>25000</v>
      </c>
      <c r="E9" s="29">
        <f t="shared" si="0"/>
        <v>0</v>
      </c>
      <c r="F9" s="67" t="s">
        <v>23</v>
      </c>
    </row>
    <row r="10" spans="1:6" ht="30" x14ac:dyDescent="0.25">
      <c r="A10" s="28">
        <v>1000</v>
      </c>
      <c r="B10" s="25" t="s">
        <v>6</v>
      </c>
      <c r="C10" s="29">
        <v>1000</v>
      </c>
      <c r="D10" s="29">
        <v>1000</v>
      </c>
      <c r="E10" s="29">
        <f t="shared" si="0"/>
        <v>0</v>
      </c>
      <c r="F10" s="67" t="s">
        <v>24</v>
      </c>
    </row>
    <row r="11" spans="1:6" ht="30" x14ac:dyDescent="0.25">
      <c r="A11" s="28">
        <v>1100</v>
      </c>
      <c r="B11" s="25" t="s">
        <v>18</v>
      </c>
      <c r="C11" s="29">
        <v>1000</v>
      </c>
      <c r="D11" s="29">
        <v>1000</v>
      </c>
      <c r="E11" s="29">
        <f t="shared" si="0"/>
        <v>0</v>
      </c>
      <c r="F11" s="67" t="s">
        <v>25</v>
      </c>
    </row>
    <row r="12" spans="1:6" ht="30" x14ac:dyDescent="0.25">
      <c r="A12" s="28">
        <v>1300</v>
      </c>
      <c r="B12" s="25" t="s">
        <v>7</v>
      </c>
      <c r="C12" s="29">
        <v>2000</v>
      </c>
      <c r="D12" s="29">
        <v>2000</v>
      </c>
      <c r="E12" s="29">
        <f t="shared" si="0"/>
        <v>0</v>
      </c>
      <c r="F12" s="67" t="s">
        <v>26</v>
      </c>
    </row>
    <row r="13" spans="1:6" x14ac:dyDescent="0.25">
      <c r="A13" s="28">
        <v>1400</v>
      </c>
      <c r="B13" s="25" t="s">
        <v>8</v>
      </c>
      <c r="C13" s="29">
        <v>5000</v>
      </c>
      <c r="D13" s="29">
        <v>0</v>
      </c>
      <c r="E13" s="29">
        <f t="shared" si="0"/>
        <v>5000</v>
      </c>
      <c r="F13" s="67"/>
    </row>
    <row r="14" spans="1:6" x14ac:dyDescent="0.25">
      <c r="A14" s="28">
        <v>1500</v>
      </c>
      <c r="B14" s="25" t="s">
        <v>52</v>
      </c>
      <c r="C14" s="29">
        <v>2000</v>
      </c>
      <c r="D14" s="29">
        <v>0</v>
      </c>
      <c r="E14" s="29">
        <f t="shared" si="0"/>
        <v>2000</v>
      </c>
      <c r="F14" s="67"/>
    </row>
    <row r="15" spans="1:6" x14ac:dyDescent="0.25">
      <c r="A15" s="28">
        <v>1800</v>
      </c>
      <c r="B15" s="25" t="s">
        <v>10</v>
      </c>
      <c r="C15" s="29">
        <v>4000</v>
      </c>
      <c r="D15" s="29">
        <v>0</v>
      </c>
      <c r="E15" s="29">
        <f t="shared" si="0"/>
        <v>4000</v>
      </c>
      <c r="F15" s="67"/>
    </row>
    <row r="16" spans="1:6" x14ac:dyDescent="0.25">
      <c r="A16" s="28">
        <v>1900</v>
      </c>
      <c r="B16" s="25" t="s">
        <v>11</v>
      </c>
      <c r="C16" s="29">
        <v>2000</v>
      </c>
      <c r="D16" s="29">
        <v>0</v>
      </c>
      <c r="E16" s="29">
        <f t="shared" si="0"/>
        <v>2000</v>
      </c>
      <c r="F16" s="67"/>
    </row>
    <row r="17" spans="1:6" x14ac:dyDescent="0.25">
      <c r="A17" s="28">
        <v>2000</v>
      </c>
      <c r="B17" s="25" t="s">
        <v>12</v>
      </c>
      <c r="C17" s="29">
        <v>2000</v>
      </c>
      <c r="D17" s="29">
        <v>0</v>
      </c>
      <c r="E17" s="29">
        <f t="shared" si="0"/>
        <v>2000</v>
      </c>
      <c r="F17" s="67"/>
    </row>
    <row r="18" spans="1:6" x14ac:dyDescent="0.25">
      <c r="A18" s="28">
        <v>2100</v>
      </c>
      <c r="B18" s="25" t="s">
        <v>13</v>
      </c>
      <c r="C18" s="29">
        <v>5000</v>
      </c>
      <c r="D18" s="29">
        <v>0</v>
      </c>
      <c r="E18" s="29">
        <f t="shared" si="0"/>
        <v>5000</v>
      </c>
      <c r="F18" s="67"/>
    </row>
    <row r="19" spans="1:6" x14ac:dyDescent="0.25">
      <c r="A19" s="28">
        <v>2200</v>
      </c>
      <c r="B19" s="25" t="s">
        <v>14</v>
      </c>
      <c r="C19" s="29">
        <v>3000</v>
      </c>
      <c r="D19" s="29">
        <v>2000</v>
      </c>
      <c r="E19" s="29">
        <f t="shared" si="0"/>
        <v>1000</v>
      </c>
      <c r="F19" s="67" t="s">
        <v>27</v>
      </c>
    </row>
    <row r="20" spans="1:6" ht="15.75" thickBot="1" x14ac:dyDescent="0.3">
      <c r="A20" s="30">
        <v>2300</v>
      </c>
      <c r="B20" s="26" t="s">
        <v>15</v>
      </c>
      <c r="C20" s="31">
        <v>1000</v>
      </c>
      <c r="D20" s="31">
        <v>0</v>
      </c>
      <c r="E20" s="31">
        <f t="shared" si="0"/>
        <v>1000</v>
      </c>
      <c r="F20" s="9"/>
    </row>
    <row r="21" spans="1:6" ht="15.75" thickTop="1" x14ac:dyDescent="0.25">
      <c r="B21" t="s">
        <v>16</v>
      </c>
      <c r="C21" s="90">
        <f>SUM(C2:C20)</f>
        <v>136280</v>
      </c>
      <c r="D21" s="90">
        <f>SUM(D2:D20)</f>
        <v>38000</v>
      </c>
      <c r="E21" s="90">
        <f>SUM(E2:E20)</f>
        <v>98280</v>
      </c>
    </row>
    <row r="22" spans="1:6" x14ac:dyDescent="0.25">
      <c r="C22" s="92"/>
      <c r="D22" s="92"/>
      <c r="E22" s="92"/>
    </row>
  </sheetData>
  <pageMargins left="0.7" right="0.7" top="0.75" bottom="0.75" header="0.3" footer="0.3"/>
  <pageSetup orientation="portrait" r:id="rId1"/>
  <customProperties>
    <customPr name="KSheetIndex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9"/>
  <sheetViews>
    <sheetView zoomScaleNormal="100" workbookViewId="0">
      <selection activeCell="H30" sqref="H30"/>
    </sheetView>
  </sheetViews>
  <sheetFormatPr defaultRowHeight="12.75" x14ac:dyDescent="0.2"/>
  <cols>
    <col min="1" max="1" width="37.140625" style="37" bestFit="1" customWidth="1"/>
    <col min="2" max="2" width="16.42578125" style="37" bestFit="1" customWidth="1"/>
    <col min="3" max="3" width="36.140625" style="37" bestFit="1" customWidth="1"/>
    <col min="4" max="4" width="20" style="37" bestFit="1" customWidth="1"/>
    <col min="5" max="5" width="15" style="37" customWidth="1"/>
    <col min="6" max="16384" width="9.140625" style="37"/>
  </cols>
  <sheetData>
    <row r="1" spans="1:6" x14ac:dyDescent="0.2">
      <c r="A1" s="105" t="s">
        <v>116</v>
      </c>
      <c r="B1" s="105"/>
      <c r="C1" s="105"/>
      <c r="D1" s="36"/>
      <c r="E1" s="36"/>
      <c r="F1" s="36"/>
    </row>
    <row r="2" spans="1:6" s="98" customFormat="1" ht="13.5" thickBot="1" x14ac:dyDescent="0.25">
      <c r="A2" s="94"/>
      <c r="B2" s="95"/>
      <c r="C2" s="96"/>
      <c r="D2" s="97"/>
      <c r="E2" s="97"/>
      <c r="F2" s="97"/>
    </row>
    <row r="3" spans="1:6" x14ac:dyDescent="0.2">
      <c r="A3" s="38" t="s">
        <v>48</v>
      </c>
      <c r="B3" s="21" t="s">
        <v>49</v>
      </c>
      <c r="C3" s="34"/>
      <c r="D3" s="34"/>
      <c r="E3" s="34"/>
      <c r="F3" s="36"/>
    </row>
    <row r="4" spans="1:6" x14ac:dyDescent="0.2">
      <c r="A4" s="39" t="s">
        <v>45</v>
      </c>
      <c r="B4" s="22" t="s">
        <v>47</v>
      </c>
      <c r="C4" s="34"/>
      <c r="D4" s="34"/>
      <c r="E4" s="34"/>
      <c r="F4" s="36"/>
    </row>
    <row r="5" spans="1:6" ht="13.5" thickBot="1" x14ac:dyDescent="0.25">
      <c r="A5" s="40" t="s">
        <v>46</v>
      </c>
      <c r="B5" s="23">
        <f>B28</f>
        <v>0.11873580437829218</v>
      </c>
      <c r="C5" s="34"/>
      <c r="D5" s="34"/>
      <c r="E5" s="34"/>
      <c r="F5" s="36"/>
    </row>
    <row r="6" spans="1:6" x14ac:dyDescent="0.2">
      <c r="A6" s="41"/>
      <c r="B6" s="20"/>
      <c r="C6" s="34"/>
      <c r="D6" s="34"/>
      <c r="E6" s="34"/>
      <c r="F6" s="36"/>
    </row>
    <row r="7" spans="1:6" x14ac:dyDescent="0.2">
      <c r="A7" s="105" t="s">
        <v>79</v>
      </c>
      <c r="B7" s="105"/>
      <c r="C7" s="105"/>
      <c r="D7" s="34"/>
      <c r="E7" s="34"/>
      <c r="F7" s="36"/>
    </row>
    <row r="8" spans="1:6" x14ac:dyDescent="0.2">
      <c r="A8" s="88" t="s">
        <v>79</v>
      </c>
      <c r="B8" s="89">
        <f>'Costs Summary'!C26</f>
        <v>1000000</v>
      </c>
      <c r="C8" s="42" t="s">
        <v>77</v>
      </c>
      <c r="D8" s="16" t="s">
        <v>62</v>
      </c>
      <c r="E8" s="36"/>
    </row>
    <row r="9" spans="1:6" x14ac:dyDescent="0.2">
      <c r="A9" s="41"/>
      <c r="B9" s="20"/>
      <c r="C9" s="34"/>
      <c r="D9" s="34"/>
      <c r="E9" s="34"/>
      <c r="F9" s="36"/>
    </row>
    <row r="10" spans="1:6" x14ac:dyDescent="0.2">
      <c r="A10" s="41"/>
      <c r="B10" s="20"/>
      <c r="C10" s="34"/>
      <c r="D10" s="34"/>
      <c r="E10" s="34"/>
      <c r="F10" s="36"/>
    </row>
    <row r="11" spans="1:6" x14ac:dyDescent="0.2">
      <c r="A11" s="105" t="s">
        <v>80</v>
      </c>
      <c r="B11" s="105"/>
      <c r="C11" s="105"/>
      <c r="D11" s="34"/>
      <c r="E11" s="34"/>
      <c r="F11" s="36"/>
    </row>
    <row r="12" spans="1:6" x14ac:dyDescent="0.2">
      <c r="A12" s="17" t="s">
        <v>82</v>
      </c>
      <c r="B12" s="71">
        <f>'Indirect Costs Analysis'!C21</f>
        <v>136280</v>
      </c>
      <c r="C12" s="42" t="s">
        <v>78</v>
      </c>
      <c r="D12" s="16" t="s">
        <v>63</v>
      </c>
      <c r="E12" s="36"/>
    </row>
    <row r="13" spans="1:6" ht="13.5" thickBot="1" x14ac:dyDescent="0.25">
      <c r="A13" s="18" t="s">
        <v>83</v>
      </c>
      <c r="B13" s="86">
        <f>'Indirect Costs Analysis'!D21</f>
        <v>38000</v>
      </c>
      <c r="C13" s="87" t="s">
        <v>78</v>
      </c>
      <c r="D13" s="16" t="s">
        <v>64</v>
      </c>
      <c r="E13" s="36"/>
    </row>
    <row r="14" spans="1:6" ht="13.5" thickTop="1" x14ac:dyDescent="0.2">
      <c r="A14" s="72" t="s">
        <v>84</v>
      </c>
      <c r="B14" s="73">
        <f>B12-B13</f>
        <v>98280</v>
      </c>
      <c r="C14" s="44"/>
      <c r="D14" s="16" t="s">
        <v>66</v>
      </c>
      <c r="E14" s="36"/>
    </row>
    <row r="15" spans="1:6" x14ac:dyDescent="0.2">
      <c r="A15" s="36"/>
      <c r="B15" s="34"/>
      <c r="C15" s="34"/>
      <c r="D15" s="35"/>
      <c r="E15" s="34"/>
      <c r="F15" s="36"/>
    </row>
    <row r="17" spans="1:4" x14ac:dyDescent="0.2">
      <c r="A17" s="106" t="s">
        <v>81</v>
      </c>
      <c r="B17" s="107"/>
      <c r="C17" s="108"/>
      <c r="D17" s="34"/>
    </row>
    <row r="18" spans="1:4" x14ac:dyDescent="0.2">
      <c r="A18" s="75" t="s">
        <v>85</v>
      </c>
      <c r="B18" s="79">
        <f>B8-B12</f>
        <v>863720</v>
      </c>
      <c r="C18" s="42" t="s">
        <v>74</v>
      </c>
      <c r="D18" s="16" t="s">
        <v>67</v>
      </c>
    </row>
    <row r="19" spans="1:4" x14ac:dyDescent="0.2">
      <c r="A19" s="75" t="s">
        <v>86</v>
      </c>
      <c r="B19" s="79">
        <f>'Costs Summary'!C5</f>
        <v>31000</v>
      </c>
      <c r="C19" s="42" t="s">
        <v>77</v>
      </c>
      <c r="D19" s="16" t="s">
        <v>68</v>
      </c>
    </row>
    <row r="20" spans="1:4" x14ac:dyDescent="0.2">
      <c r="A20" s="76" t="s">
        <v>76</v>
      </c>
      <c r="B20" s="80">
        <v>0</v>
      </c>
      <c r="C20" s="42" t="s">
        <v>77</v>
      </c>
      <c r="D20" s="16" t="s">
        <v>69</v>
      </c>
    </row>
    <row r="21" spans="1:4" ht="13.5" thickBot="1" x14ac:dyDescent="0.25">
      <c r="A21" s="77" t="s">
        <v>9</v>
      </c>
      <c r="B21" s="81">
        <f>'Costs Summary'!C18</f>
        <v>5000</v>
      </c>
      <c r="C21" s="43" t="s">
        <v>77</v>
      </c>
      <c r="D21" s="16" t="s">
        <v>70</v>
      </c>
    </row>
    <row r="22" spans="1:4" ht="13.5" thickTop="1" x14ac:dyDescent="0.2">
      <c r="A22" s="78" t="s">
        <v>112</v>
      </c>
      <c r="B22" s="82">
        <f>B18-SUM(B19:B21)</f>
        <v>827720</v>
      </c>
      <c r="C22" s="74"/>
      <c r="D22" s="16" t="s">
        <v>71</v>
      </c>
    </row>
    <row r="23" spans="1:4" x14ac:dyDescent="0.2">
      <c r="A23" s="36"/>
      <c r="B23" s="34"/>
      <c r="C23" s="34"/>
      <c r="D23" s="35"/>
    </row>
    <row r="25" spans="1:4" x14ac:dyDescent="0.2">
      <c r="A25" s="106" t="s">
        <v>50</v>
      </c>
      <c r="B25" s="107"/>
      <c r="C25" s="108"/>
      <c r="D25" s="34"/>
    </row>
    <row r="26" spans="1:4" x14ac:dyDescent="0.2">
      <c r="A26" s="19" t="s">
        <v>84</v>
      </c>
      <c r="B26" s="69">
        <f>B14</f>
        <v>98280</v>
      </c>
      <c r="C26" s="68" t="s">
        <v>74</v>
      </c>
      <c r="D26" s="16" t="s">
        <v>65</v>
      </c>
    </row>
    <row r="27" spans="1:4" ht="13.5" thickBot="1" x14ac:dyDescent="0.25">
      <c r="A27" s="18" t="s">
        <v>113</v>
      </c>
      <c r="B27" s="70">
        <f>B22</f>
        <v>827720</v>
      </c>
      <c r="C27" s="43" t="s">
        <v>74</v>
      </c>
      <c r="D27" s="16" t="s">
        <v>72</v>
      </c>
    </row>
    <row r="28" spans="1:4" ht="13.5" thickTop="1" x14ac:dyDescent="0.2">
      <c r="A28" s="83" t="s">
        <v>51</v>
      </c>
      <c r="B28" s="84">
        <f>B26/B27</f>
        <v>0.11873580437829218</v>
      </c>
      <c r="C28" s="85"/>
      <c r="D28" s="16" t="s">
        <v>73</v>
      </c>
    </row>
    <row r="29" spans="1:4" x14ac:dyDescent="0.2">
      <c r="A29" s="36"/>
      <c r="B29" s="34"/>
      <c r="C29" s="34"/>
      <c r="D29" s="35"/>
    </row>
  </sheetData>
  <mergeCells count="5">
    <mergeCell ref="A11:C11"/>
    <mergeCell ref="A17:C17"/>
    <mergeCell ref="A25:C25"/>
    <mergeCell ref="A7:C7"/>
    <mergeCell ref="A1:C1"/>
  </mergeCells>
  <pageMargins left="0.7" right="0.7" top="0.75" bottom="0.75" header="0.3" footer="0.3"/>
  <pageSetup orientation="landscape" r:id="rId1"/>
  <customProperties>
    <customPr name="KSheetIndex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Costs Summary</vt:lpstr>
      <vt:lpstr>Mixed Costs Analysis</vt:lpstr>
      <vt:lpstr>500 Personal Services - Split</vt:lpstr>
      <vt:lpstr>600 Fringe Benefits - Split (1)</vt:lpstr>
      <vt:lpstr>600 Fringe Benefits - Split (2)</vt:lpstr>
      <vt:lpstr>1800 Professional Svcs - Split</vt:lpstr>
      <vt:lpstr>Indirect Costs Analysis</vt:lpstr>
      <vt:lpstr>Schedule of ICR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Kukuliev</dc:creator>
  <cp:lastModifiedBy>Leger, Tali (MOCS)</cp:lastModifiedBy>
  <cp:lastPrinted>2018-11-26T21:56:08Z</cp:lastPrinted>
  <dcterms:created xsi:type="dcterms:W3CDTF">2018-02-03T19:55:44Z</dcterms:created>
  <dcterms:modified xsi:type="dcterms:W3CDTF">2019-10-29T15:29:51Z</dcterms:modified>
</cp:coreProperties>
</file>